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2-23/"/>
    </mc:Choice>
  </mc:AlternateContent>
  <xr:revisionPtr revIDLastSave="0" documentId="8_{1A1B7EF8-2722-4641-A4EA-190F0AE20D80}" xr6:coauthVersionLast="47" xr6:coauthVersionMax="47" xr10:uidLastSave="{00000000-0000-0000-0000-000000000000}"/>
  <bookViews>
    <workbookView xWindow="0" yWindow="740" windowWidth="29400" windowHeight="18380" xr2:uid="{D1935A2D-F9AF-F649-ACFC-6C93FCE8BF65}"/>
  </bookViews>
  <sheets>
    <sheet name="F2.1 FY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SCH6" localSheetId="0">'[4]04REL'!#REF!</definedName>
    <definedName name="__________________SCH6">'[4]04REL'!#REF!</definedName>
    <definedName name="_________________SCH6" localSheetId="0">'[4]04REL'!#REF!</definedName>
    <definedName name="_________________SCH6">'[4]04REL'!#REF!</definedName>
    <definedName name="________________SCH6" localSheetId="0">'[4]04REL'!#REF!</definedName>
    <definedName name="________________SCH6">'[4]04REL'!#REF!</definedName>
    <definedName name="_______________SCH6" localSheetId="0">'[4]04REL'!#REF!</definedName>
    <definedName name="_______________SCH6">'[4]04REL'!#REF!</definedName>
    <definedName name="______________SCH6" localSheetId="0">'[4]04REL'!#REF!</definedName>
    <definedName name="______________SCH6">'[4]04REL'!#REF!</definedName>
    <definedName name="_____________SCH6" localSheetId="0">'[4]04REL'!#REF!</definedName>
    <definedName name="_____________SCH6">'[4]04REL'!#REF!</definedName>
    <definedName name="____________SCH6" localSheetId="0">'[4]04REL'!#REF!</definedName>
    <definedName name="____________SCH6">'[4]04REL'!#REF!</definedName>
    <definedName name="___________SCH6" localSheetId="0">'[4]04REL'!#REF!</definedName>
    <definedName name="___________SCH6">'[4]04REL'!#REF!</definedName>
    <definedName name="__________SCH6" localSheetId="0">'[4]04REL'!#REF!</definedName>
    <definedName name="__________SCH6">'[4]04REL'!#REF!</definedName>
    <definedName name="_________SCH6" localSheetId="0">'[4]04REL'!#REF!</definedName>
    <definedName name="_________SCH6">'[4]04REL'!#REF!</definedName>
    <definedName name="________SCH6" localSheetId="0">'[4]04REL'!#REF!</definedName>
    <definedName name="________SCH6">'[4]04REL'!#REF!</definedName>
    <definedName name="_______SCH6" localSheetId="0">'[4]04REL'!#REF!</definedName>
    <definedName name="_______SCH6">'[4]04REL'!#REF!</definedName>
    <definedName name="______SCH6" localSheetId="0">'[4]04REL'!#REF!</definedName>
    <definedName name="______SCH6">'[4]04REL'!#REF!</definedName>
    <definedName name="____SCH6" localSheetId="0">'[4]04REL'!#REF!</definedName>
    <definedName name="____SCH6">'[4]04REL'!#REF!</definedName>
    <definedName name="___ABC5" localSheetId="0">'[5]04REL'!#REF!</definedName>
    <definedName name="___ABC5">'[4]04REL'!#REF!</definedName>
    <definedName name="___SCH6" localSheetId="0">'[4]04REL'!#REF!</definedName>
    <definedName name="___SCH6">'[4]04REL'!#REF!</definedName>
    <definedName name="__123Graph_A" localSheetId="0" hidden="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NewAdd" hidden="1">#REF!</definedName>
    <definedName name="__123Graph_NewAdd2" hidden="1">#REF!</definedName>
    <definedName name="__123Graph_NewAdd3" hidden="1">#REF!</definedName>
    <definedName name="__123Graph_NewAdd4" hidden="1">#REF!</definedName>
    <definedName name="__123Graph_NewAdd5" hidden="1">#REF!</definedName>
    <definedName name="__123Graph_NewAdd6" hidden="1">#REF!</definedName>
    <definedName name="__123Graph_X" hidden="1">#REF!</definedName>
    <definedName name="__cir1">[6]Ambala!$B$11:$K$401</definedName>
    <definedName name="__cir10">[6]Hisar!$B$11:$K$401</definedName>
    <definedName name="__cir11">[6]Sirsa!$B$11:$K$401</definedName>
    <definedName name="__cir12">[6]Jind!$B$11:$K$401</definedName>
    <definedName name="__cir13">[6]Bhiwani!$B$11:$K$401</definedName>
    <definedName name="__cir2">[6]Yamunanagar!$B$11:$K$401</definedName>
    <definedName name="__cir3">[6]Kurukshetra!$B$11:$K$401</definedName>
    <definedName name="__cir4">[6]Karnal!$B$11:$K$401</definedName>
    <definedName name="__cir5">[6]Sonepat!$B$11:$K$401</definedName>
    <definedName name="__cir6">[6]Rohtak!$B$11:$K$401</definedName>
    <definedName name="__cir7">[6]Faridabad!$B$11:$K$401</definedName>
    <definedName name="__cir8">[6]Gurgaon!$B$11:$K$401</definedName>
    <definedName name="__cir9">[6]Narnaul!$B$11:$K$401</definedName>
    <definedName name="__FOR1" localSheetId="0">IF([7]Scenario!$B$9=1,__cir1,0)</definedName>
    <definedName name="__FOR1">IF([7]Scenario!$B$9=1,__cir1,0)</definedName>
    <definedName name="__FOR10" localSheetId="0">IF([7]Scenario!$K$9=1,__cir10,0)</definedName>
    <definedName name="__FOR10">IF([7]Scenario!$K$9=1,__cir10,0)</definedName>
    <definedName name="__FOR11" localSheetId="0">IF([7]Scenario!$L$9=1,__cir11,0)</definedName>
    <definedName name="__FOR11">IF([7]Scenario!$L$9=1,__cir11,0)</definedName>
    <definedName name="__FOR12" localSheetId="0">IF([7]Scenario!$M$9=1,__cir12,0)</definedName>
    <definedName name="__FOR12">IF([7]Scenario!$M$9=1,__cir12,0)</definedName>
    <definedName name="__FOR13" localSheetId="0">IF([7]Scenario!$N$9=1,__cir13,0)</definedName>
    <definedName name="__FOR13">IF([7]Scenario!$N$9=1,__cir13,0)</definedName>
    <definedName name="__FOR2" localSheetId="0">IF([7]Scenario!$C$9=1,__cir2,0)</definedName>
    <definedName name="__FOR2">IF([7]Scenario!$C$9=1,__cir2,0)</definedName>
    <definedName name="__FOR3" localSheetId="0">IF([7]Scenario!$D$9=1,__cir3,0)</definedName>
    <definedName name="__FOR3">IF([7]Scenario!$D$9=1,__cir3,0)</definedName>
    <definedName name="__FOR4" localSheetId="0">IF([7]Scenario!$E$9=1,__cir4,0)</definedName>
    <definedName name="__FOR4">IF([7]Scenario!$E$9=1,__cir4,0)</definedName>
    <definedName name="__FOR5" localSheetId="0">IF([7]Scenario!$F$9=1,__cir5,0)</definedName>
    <definedName name="__FOR5">IF([7]Scenario!$F$9=1,__cir5,0)</definedName>
    <definedName name="__FOR6" localSheetId="0">IF([7]Scenario!$G$9=1,__cir6,0)</definedName>
    <definedName name="__FOR6">IF([7]Scenario!$G$9=1,__cir6,0)</definedName>
    <definedName name="__FOR7" localSheetId="0">IF([7]Scenario!$H$9=1,__cir7,0)</definedName>
    <definedName name="__FOR7">IF([7]Scenario!$H$9=1,__cir7,0)</definedName>
    <definedName name="__FOR8" localSheetId="0">IF([7]Scenario!$I$9=1,__cir8,0)</definedName>
    <definedName name="__FOR8">IF([7]Scenario!$I$9=1,__cir8,0)</definedName>
    <definedName name="__FOR9" localSheetId="0">IF([7]Scenario!$J$9=1,__cir9,0)</definedName>
    <definedName name="__FOR9">IF([7]Scenario!$J$9=1,__cir9,0)</definedName>
    <definedName name="__FORNewAdd1">IF([7]Scenario!$B$9=1,__cir1,0)</definedName>
    <definedName name="__FORNewAdd10">IF([7]Scenario!$G$9=1,__cir6,0)</definedName>
    <definedName name="__FORNewAdd11">IF([7]Scenario!$H$9=1,__cir7,0)</definedName>
    <definedName name="__FORNewAdd12">IF([7]Scenario!$I$9=1,__cir8,0)</definedName>
    <definedName name="__FORNewAdd13">IF([7]Scenario!$J$9=1,__cir9,0)</definedName>
    <definedName name="__FORNewAdd2">IF([7]Scenario!$K$9=1,__cir10,0)</definedName>
    <definedName name="__FORNewAdd3">IF([7]Scenario!$L$9=1,__cir11,0)</definedName>
    <definedName name="__FORNewAdd4">IF([7]Scenario!$M$9=1,__cir12,0)</definedName>
    <definedName name="__FORNewAdd5">IF([7]Scenario!$N$9=1,__cir13,0)</definedName>
    <definedName name="__FORNewAdd6">IF([7]Scenario!$C$9=1,__cir2,0)</definedName>
    <definedName name="__FORNewAdd7">IF([7]Scenario!$D$9=1,__cir3,0)</definedName>
    <definedName name="__FORNewAdd8">IF([7]Scenario!$E$9=1,__cir4,0)</definedName>
    <definedName name="__FORNewAdd9">IF([7]Scenario!$F$9=1,__cir5,0)</definedName>
    <definedName name="__SCH6" localSheetId="0">'[4]04REL'!#REF!</definedName>
    <definedName name="__SCH6">'[5]04REL'!#REF!</definedName>
    <definedName name="_3.7" localSheetId="0">'[5]04REL'!#REF!</definedName>
    <definedName name="_3.7">'[4]04REL'!#REF!</definedName>
    <definedName name="_BSD1" localSheetId="0">#REF!</definedName>
    <definedName name="_BSD1">#REF!</definedName>
    <definedName name="_BSD2">#REF!</definedName>
    <definedName name="_BSDNewAdd1">#REF!</definedName>
    <definedName name="_BSDNewAdd2">#REF!</definedName>
    <definedName name="_cir1">[8]Ambala!$B$11:$K$401</definedName>
    <definedName name="_cir10">[8]Hisar!$B$11:$K$401</definedName>
    <definedName name="_cir11">[8]Sirsa!$B$11:$K$401</definedName>
    <definedName name="_cir12">[8]Jind!$B$11:$K$401</definedName>
    <definedName name="_cir13">[8]Bhiwani!$B$11:$K$401</definedName>
    <definedName name="_cir2">[8]Yamunanagar!$B$11:$K$401</definedName>
    <definedName name="_cir3">[8]Kurukshetra!$B$11:$K$401</definedName>
    <definedName name="_cir4">[8]Karnal!$B$11:$K$401</definedName>
    <definedName name="_cir5">[8]Sonepat!$B$11:$K$401</definedName>
    <definedName name="_cir6">[8]Rohtak!$B$11:$K$401</definedName>
    <definedName name="_cir7">[8]Faridabad!$B$11:$K$401</definedName>
    <definedName name="_cir8">[8]Gurgaon!$B$11:$K$401</definedName>
    <definedName name="_cir9">[8]Narnaul!$B$11:$K$401</definedName>
    <definedName name="_Fill" localSheetId="0" hidden="1">#REF!</definedName>
    <definedName name="_Fill" hidden="1">#REF!</definedName>
    <definedName name="_FillNewAdd1" hidden="1">#REF!</definedName>
    <definedName name="_FOR1" localSheetId="0">IF([7]Scenario!$B$9=1,_cir1,0)</definedName>
    <definedName name="_FOR1">IF([7]Scenario!$B$9=1,_cir1,0)</definedName>
    <definedName name="_FOR10" localSheetId="0">IF([7]Scenario!$K$9=1,_cir10,0)</definedName>
    <definedName name="_FOR10">IF([7]Scenario!$K$9=1,_cir10,0)</definedName>
    <definedName name="_FOR11" localSheetId="0">IF([7]Scenario!$L$9=1,_cir11,0)</definedName>
    <definedName name="_FOR11">IF([7]Scenario!$L$9=1,_cir11,0)</definedName>
    <definedName name="_FOR12" localSheetId="0">IF([7]Scenario!$M$9=1,_cir12,0)</definedName>
    <definedName name="_FOR12">IF([7]Scenario!$M$9=1,_cir12,0)</definedName>
    <definedName name="_FOR13" localSheetId="0">IF([7]Scenario!$N$9=1,_cir13,0)</definedName>
    <definedName name="_FOR13">IF([7]Scenario!$N$9=1,_cir13,0)</definedName>
    <definedName name="_FOR2" localSheetId="0">IF([7]Scenario!$C$9=1,_cir2,0)</definedName>
    <definedName name="_FOR2">IF([7]Scenario!$C$9=1,_cir2,0)</definedName>
    <definedName name="_FOR3" localSheetId="0">IF([7]Scenario!$D$9=1,_cir3,0)</definedName>
    <definedName name="_FOR3">IF([7]Scenario!$D$9=1,_cir3,0)</definedName>
    <definedName name="_FOR4" localSheetId="0">IF([7]Scenario!$E$9=1,_cir4,0)</definedName>
    <definedName name="_FOR4">IF([7]Scenario!$E$9=1,_cir4,0)</definedName>
    <definedName name="_FOR5" localSheetId="0">IF([7]Scenario!$F$9=1,_cir5,0)</definedName>
    <definedName name="_FOR5">IF([7]Scenario!$F$9=1,_cir5,0)</definedName>
    <definedName name="_FOR6" localSheetId="0">IF([7]Scenario!$G$9=1,_cir6,0)</definedName>
    <definedName name="_FOR6">IF([7]Scenario!$G$9=1,_cir6,0)</definedName>
    <definedName name="_FOR7" localSheetId="0">IF([7]Scenario!$H$9=1,_cir7,0)</definedName>
    <definedName name="_FOR7">IF([7]Scenario!$H$9=1,_cir7,0)</definedName>
    <definedName name="_FOR8" localSheetId="0">IF([7]Scenario!$I$9=1,_cir8,0)</definedName>
    <definedName name="_FOR8">IF([7]Scenario!$I$9=1,_cir8,0)</definedName>
    <definedName name="_FOR9" localSheetId="0">IF([7]Scenario!$J$9=1,_cir9,0)</definedName>
    <definedName name="_FOR9">IF([7]Scenario!$J$9=1,_cir9,0)</definedName>
    <definedName name="_FORNewAdd1">IF([7]Scenario!$B$9=1,_cir1,0)</definedName>
    <definedName name="_FORNewAdd10">IF([7]Scenario!$G$9=1,_cir6,0)</definedName>
    <definedName name="_FORNewAdd11">IF([7]Scenario!$H$9=1,_cir7,0)</definedName>
    <definedName name="_FORNewAdd12">IF([7]Scenario!$I$9=1,_cir8,0)</definedName>
    <definedName name="_FORNewAdd13">IF([7]Scenario!$J$9=1,_cir9,0)</definedName>
    <definedName name="_FORNewAdd2">IF([7]Scenario!$K$9=1,_cir10,0)</definedName>
    <definedName name="_FORNewAdd3">IF([7]Scenario!$L$9=1,_cir11,0)</definedName>
    <definedName name="_FORNewAdd4">IF([7]Scenario!$M$9=1,_cir12,0)</definedName>
    <definedName name="_FORNewAdd5">IF([7]Scenario!$N$9=1,_cir13,0)</definedName>
    <definedName name="_FORNewAdd6">IF([7]Scenario!$C$9=1,_cir2,0)</definedName>
    <definedName name="_FORNewAdd7">IF([7]Scenario!$D$9=1,_cir3,0)</definedName>
    <definedName name="_FORNewAdd8">IF([7]Scenario!$E$9=1,_cir4,0)</definedName>
    <definedName name="_FORNewAdd9">IF([7]Scenario!$F$9=1,_cir5,0)</definedName>
    <definedName name="_IED1" localSheetId="0">#REF!</definedName>
    <definedName name="_IED1">#REF!</definedName>
    <definedName name="_IED2">#REF!</definedName>
    <definedName name="_IEDNewAdd1">#REF!</definedName>
    <definedName name="_IEDNewAdd2" hidden="1">#REF!</definedName>
    <definedName name="_Key1" hidden="1">#REF!</definedName>
    <definedName name="_Key2" hidden="1">#REF!</definedName>
    <definedName name="_KeyNewAdd1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15NewAdd1">#REF!</definedName>
    <definedName name="_SCH15NewAdd2">#REF!</definedName>
    <definedName name="_SCH15NewAdd3">#REF!</definedName>
    <definedName name="_SCH2">#REF!</definedName>
    <definedName name="_SCH25">#REF!</definedName>
    <definedName name="_SCH4">#REF!</definedName>
    <definedName name="_SCH6">'[5]04REL'!#REF!</definedName>
    <definedName name="_SCH9" localSheetId="0">#REF!</definedName>
    <definedName name="_SCH9">#REF!</definedName>
    <definedName name="_Sort" hidden="1">#REF!</definedName>
    <definedName name="_TTU6">#REF!</definedName>
    <definedName name="A">#REF!</definedName>
    <definedName name="aa">#REF!</definedName>
    <definedName name="ADL.63">[9]Addl.40!$A$38:$I$284</definedName>
    <definedName name="agri" localSheetId="0">#REF!</definedName>
    <definedName name="agri">#REF!</definedName>
    <definedName name="as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>#REF!</definedName>
    <definedName name="B">#REF!</definedName>
    <definedName name="bi">#REF!</definedName>
    <definedName name="ChangeinAccruedInterest" localSheetId="0">'[10]Cash Flow'!#REF!</definedName>
    <definedName name="ChangeinAccruedInterest">'[10]Cash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>#REF!</definedName>
    <definedName name="D3B">#REF!</definedName>
    <definedName name="D3S">#REF!</definedName>
    <definedName name="_xlnm.Database">#REF!</definedName>
    <definedName name="dbn_assts">[11]Sheet1!$A$1508:$Q$1541</definedName>
    <definedName name="DIB" localSheetId="0">#REF!</definedName>
    <definedName name="DIB">#REF!</definedName>
    <definedName name="Discom1F1">#REF!</definedName>
    <definedName name="Discom1F2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'[12]dpc cost'!$D$1</definedName>
    <definedName name="dy">#REF!,#REF!</definedName>
    <definedName name="e" localSheetId="0">#REF!</definedName>
    <definedName name="e">#REF!</definedName>
    <definedName name="E_315MVA_Addl_Page1">#REF!</definedName>
    <definedName name="E_315MVA_Addl_Page2">#REF!</definedName>
    <definedName name="f">#REF!</definedName>
    <definedName name="F3.7" localSheetId="0">[13]MONTHWISE!#REF!</definedName>
    <definedName name="F3.7">[13]MONTHWISE!#REF!</definedName>
    <definedName name="FOR10a" localSheetId="0">IF([7]Scenario!$K$9=0,__cir10,0)</definedName>
    <definedName name="FOR10a">IF([7]Scenario!$K$9=0,__cir10,0)</definedName>
    <definedName name="FOR11a" localSheetId="0">IF([7]Scenario!$L$9=0,__cir11,0)</definedName>
    <definedName name="FOR11a">IF([7]Scenario!$L$9=0,__cir11,0)</definedName>
    <definedName name="FOR12a" localSheetId="0">IF([7]Scenario!$M$9=0,__cir12,0)</definedName>
    <definedName name="FOR12a">IF([7]Scenario!$M$9=0,__cir12,0)</definedName>
    <definedName name="FOR13a" localSheetId="0">IF([7]Scenario!$N$9=0,__cir13,0)</definedName>
    <definedName name="FOR13a">IF([7]Scenario!$N$9=0,__cir13,0)</definedName>
    <definedName name="FOR1a" localSheetId="0">IF([7]Scenario!$B$9=0, __cir1,0)</definedName>
    <definedName name="FOR1a">IF([7]Scenario!$B$9=0, __cir1,0)</definedName>
    <definedName name="FOR2a" localSheetId="0">IF([7]Scenario!$C$9=0,__cir2,0)</definedName>
    <definedName name="FOR2a">IF([7]Scenario!$C$9=0,__cir2,0)</definedName>
    <definedName name="FOR3a" localSheetId="0">IF([7]Scenario!$D$9=0,__cir3,0)</definedName>
    <definedName name="FOR3a">IF([7]Scenario!$D$9=0,__cir3,0)</definedName>
    <definedName name="FOR4a" localSheetId="0">IF([7]Scenario!$E$9=0,__cir4,0)</definedName>
    <definedName name="FOR4a">IF([7]Scenario!$E$9=0,__cir4,0)</definedName>
    <definedName name="FOR5a" localSheetId="0">IF([7]Scenario!$F$9=0,__cir5,0)</definedName>
    <definedName name="FOR5a">IF([7]Scenario!$F$9=0,__cir5,0)</definedName>
    <definedName name="FOR6a" localSheetId="0">IF([7]Scenario!$G$9=0,__cir6,0)</definedName>
    <definedName name="FOR6a">IF([7]Scenario!$G$9=0,__cir6,0)</definedName>
    <definedName name="FOR7a" localSheetId="0">IF([7]Scenario!$H$9=0,__cir7,0)</definedName>
    <definedName name="FOR7a">IF([7]Scenario!$H$9=0,__cir7,0)</definedName>
    <definedName name="FOR8a" localSheetId="0">IF([7]Scenario!$I$9=0,__cir8,0)</definedName>
    <definedName name="FOR8a">IF([7]Scenario!$I$9=0,__cir8,0)</definedName>
    <definedName name="FOR9a" localSheetId="0">IF([7]Scenario!$J$9=0,__cir9,0)</definedName>
    <definedName name="FOR9a">IF([7]Scenario!$J$9=0,__cir9,0)</definedName>
    <definedName name="form" localSheetId="0">'[5]04REL'!#REF!</definedName>
    <definedName name="form">'[4]04REL'!#REF!</definedName>
    <definedName name="form__" localSheetId="0">'[5]04REL'!#REF!</definedName>
    <definedName name="form__">'[4]04REL'!#REF!</definedName>
    <definedName name="form3" localSheetId="0">'[5]04REL'!#REF!</definedName>
    <definedName name="form3">'[4]04REL'!#REF!</definedName>
    <definedName name="form3.7" localSheetId="0">'[5]04REL'!#REF!</definedName>
    <definedName name="form3.7">'[4]04REL'!#REF!</definedName>
    <definedName name="Fuel_Exp_CY">#REF!</definedName>
    <definedName name="Fuel_Exp_EY">#REF!</definedName>
    <definedName name="Fuel_Exp_PY">#REF!</definedName>
    <definedName name="fy">#REF!,#REF!</definedName>
    <definedName name="ICG" localSheetId="0">#REF!</definedName>
    <definedName name="ICG">#REF!</definedName>
    <definedName name="icg_tarif_E">#REF!</definedName>
    <definedName name="icg_tarif_N">#REF!</definedName>
    <definedName name="icg_tarif_S">#REF!</definedName>
    <definedName name="icg_tarif_W">#REF!</definedName>
    <definedName name="Insurance">#REF!,#REF!</definedName>
    <definedName name="interest">#REF!</definedName>
    <definedName name="interest_v">#REF!,#REF!</definedName>
    <definedName name="Intt_Charge_cY">#REF!,#REF!</definedName>
    <definedName name="Intt_Charge_cy_1">'[14]A 3.7'!$H$35,'[14]A 3.7'!$H$44</definedName>
    <definedName name="Intt_Charge_eY">#REF!,#REF!</definedName>
    <definedName name="Intt_Charge_ey_1">'[14]A 3.7'!$I$35,'[14]A 3.7'!$I$44</definedName>
    <definedName name="Intt_Charge_PY">#REF!,#REF!</definedName>
    <definedName name="Intt_Charge_py_1">'[14]A 3.7'!$G$35,'[14]A 3.7'!$G$44</definedName>
    <definedName name="INV_E" localSheetId="0">#REF!</definedName>
    <definedName name="INV_E">#REF!</definedName>
    <definedName name="INV_N">#REF!</definedName>
    <definedName name="INV_S">#REF!</definedName>
    <definedName name="INV_W">#REF!</definedName>
    <definedName name="INVPLAN">#REF!</definedName>
    <definedName name="Iteration_switch" localSheetId="0">'[15]Input Data'!#REF!</definedName>
    <definedName name="Iteration_switch">'[15]Input Data'!#REF!</definedName>
    <definedName name="jherc">#REF!</definedName>
    <definedName name="jhkhk">#REF!</definedName>
    <definedName name="K2000_">#N/A</definedName>
    <definedName name="loan">#REF!</definedName>
    <definedName name="ltind">#REF!</definedName>
    <definedName name="LTLReceipt">'[16]Loan Position'!$B$176:$G$176</definedName>
    <definedName name="LTLRepayment">'[16]Loan Position'!$B$184:$G$184</definedName>
    <definedName name="new_discom" localSheetId="0">#REF!</definedName>
    <definedName name="new_discom">#REF!</definedName>
    <definedName name="NonDom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>#REF!</definedName>
    <definedName name="_xlnm.Print_Area" localSheetId="0">'F2.1 FY23'!$A$1:$AB$93</definedName>
    <definedName name="_xlnm.Print_Area">[13]MONTHWISE!#REF!</definedName>
    <definedName name="PRINT_AREA_MI" localSheetId="0">[13]MONTHWISE!#REF!</definedName>
    <definedName name="PRINT_AREA_MI">[13]MONTHWISE!#REF!</definedName>
    <definedName name="q">'[17]A 3.7'!$I$35,'[17]A 3.7'!$I$44</definedName>
    <definedName name="q2w3">#REF!</definedName>
    <definedName name="qwe">#REF!</definedName>
    <definedName name="revised" localSheetId="0">'[4]04REL'!#REF!</definedName>
    <definedName name="revised">'[4]04REL'!#REF!</definedName>
    <definedName name="same">#REF!</definedName>
    <definedName name="sca" localSheetId="0">'[18]04REL'!#REF!</definedName>
    <definedName name="sca">'[19]04REL'!#REF!</definedName>
    <definedName name="SFLEKJGKWE" localSheetId="0">#REF!</definedName>
    <definedName name="SFLEKJGKWE">#REF!</definedName>
    <definedName name="shft1">[12]SUMMERY!$P$1</definedName>
    <definedName name="shftI">[20]SUMMERY!$P$1</definedName>
    <definedName name="SJJSJSJJS" localSheetId="0">#REF!</definedName>
    <definedName name="SJJSJSJJS">#REF!</definedName>
    <definedName name="sss">#REF!</definedName>
    <definedName name="STAT3">#REF!</definedName>
    <definedName name="STLReceipt">'[16]Loan Position'!$B$177:$G$177</definedName>
    <definedName name="STLRepayment">'[16]Loan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>#REF!</definedName>
    <definedName name="X1_">#REF!</definedName>
    <definedName name="xxx">#REF!</definedName>
    <definedName name="YEAR">#REF!</definedName>
    <definedName name="Year1">#REF!</definedName>
    <definedName name="year2">#REF!</definedName>
    <definedName name="years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11" i="1"/>
  <c r="B113" i="1" s="1"/>
  <c r="B110" i="1"/>
  <c r="B104" i="1"/>
  <c r="B103" i="1"/>
  <c r="F90" i="1" s="1"/>
  <c r="F91" i="1" s="1"/>
  <c r="B102" i="1"/>
  <c r="B90" i="1"/>
  <c r="B89" i="1"/>
  <c r="B88" i="1"/>
  <c r="B87" i="1"/>
  <c r="B86" i="1"/>
  <c r="B91" i="1" s="1"/>
  <c r="A59" i="1"/>
  <c r="A58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G12" i="1"/>
  <c r="E12" i="1"/>
  <c r="G11" i="1"/>
  <c r="E11" i="1"/>
  <c r="D6" i="1"/>
  <c r="F4" i="1"/>
  <c r="D4" i="1"/>
  <c r="C3" i="1"/>
  <c r="B114" i="1" l="1"/>
  <c r="B115" i="1" s="1"/>
  <c r="Z91" i="1"/>
  <c r="B105" i="1"/>
  <c r="B106" i="1" s="1"/>
</calcChain>
</file>

<file path=xl/sharedStrings.xml><?xml version="1.0" encoding="utf-8"?>
<sst xmlns="http://schemas.openxmlformats.org/spreadsheetml/2006/main" count="157" uniqueCount="111">
  <si>
    <t>Form D 2.1</t>
  </si>
  <si>
    <t>Revenue from Sale of Power</t>
  </si>
  <si>
    <t>Name of Distribution Jicensee</t>
  </si>
  <si>
    <t>JVVNJ</t>
  </si>
  <si>
    <t>Jicensed Area of SuppJy</t>
  </si>
  <si>
    <t>Jaipur Discom</t>
  </si>
  <si>
    <t>Year</t>
  </si>
  <si>
    <t>2022-23</t>
  </si>
  <si>
    <t>ParticuJars</t>
  </si>
  <si>
    <t>Number of consumers # as on 31 March 2022</t>
  </si>
  <si>
    <t>Number of consumers biJJed 31 March 2022</t>
  </si>
  <si>
    <t>Connected Joad of consumers 31 March 2022</t>
  </si>
  <si>
    <t>Unit SoJd (MU)</t>
  </si>
  <si>
    <t>CUF</t>
  </si>
  <si>
    <t>% of totaJ Unit soJd</t>
  </si>
  <si>
    <t>Energy Charges @</t>
  </si>
  <si>
    <t>Demand/fixed charges@</t>
  </si>
  <si>
    <t>FueJ Adjustment charges@</t>
  </si>
  <si>
    <t>SpeciaJ FueJ Surcharge</t>
  </si>
  <si>
    <t>TotaJ</t>
  </si>
  <si>
    <t>Average rate/kwh</t>
  </si>
  <si>
    <t>Excess Joad excess demand charges@</t>
  </si>
  <si>
    <t xml:space="preserve">Adjustment of past biJJing  </t>
  </si>
  <si>
    <t>Power factor surcharge/ incentive &amp; shunt capacitor surcharge</t>
  </si>
  <si>
    <t>voJtage rebate*</t>
  </si>
  <si>
    <t>Joad factor penaJty/incentive</t>
  </si>
  <si>
    <t>Other charges if any@</t>
  </si>
  <si>
    <t>Theft and MaJpractice 
(DPS /JPS in NTI)</t>
  </si>
  <si>
    <t>Sub-totaJ</t>
  </si>
  <si>
    <t>Other RentaJs (CT/PT and Transformer rent)</t>
  </si>
  <si>
    <t>Misc. recoveries@</t>
  </si>
  <si>
    <t xml:space="preserve">Sub-totaJ </t>
  </si>
  <si>
    <t>Avg. reaJisation per KWh (ExcJuding ED &amp; Govt.Jevies@)</t>
  </si>
  <si>
    <t>Remarks</t>
  </si>
  <si>
    <t>Nos</t>
  </si>
  <si>
    <t>KW</t>
  </si>
  <si>
    <t>MU</t>
  </si>
  <si>
    <t>%</t>
  </si>
  <si>
    <t>Rs Cr.</t>
  </si>
  <si>
    <t>Rs. Cr</t>
  </si>
  <si>
    <t>7+8+9</t>
  </si>
  <si>
    <t>Rs/kwh</t>
  </si>
  <si>
    <t>(12) to (18)</t>
  </si>
  <si>
    <t>(10)+(19)+(20)+(21)</t>
  </si>
  <si>
    <t>Domestic</t>
  </si>
  <si>
    <t>1.DOMESTIC - JT</t>
  </si>
  <si>
    <t xml:space="preserve">(I.) BPJ </t>
  </si>
  <si>
    <t>(II.) Small Domestic</t>
  </si>
  <si>
    <t>(III.) General Domestic</t>
  </si>
  <si>
    <t>1. Consumption up to 50 unit per month</t>
  </si>
  <si>
    <t>2. Consumption above 50 but up to 150 unit per month</t>
  </si>
  <si>
    <t>3. Consumption above 150 but up to 300 unit per month</t>
  </si>
  <si>
    <t>4. Consumption above 300 but up to 500 unit per month</t>
  </si>
  <si>
    <t>5. Consumption above 500 unit per month</t>
  </si>
  <si>
    <t xml:space="preserve">DOMESTIC - HT </t>
  </si>
  <si>
    <t>Non-Domestic</t>
  </si>
  <si>
    <t>NON-DOMESTIC - LT</t>
  </si>
  <si>
    <t>(I.) Sanctioned connected load up to 5 K.W.</t>
  </si>
  <si>
    <t>1. Consumption up to 100 unit per month</t>
  </si>
  <si>
    <t>Rates higher due to adjustment of past billings and fixed charges being implied on less number of units consumed</t>
  </si>
  <si>
    <t>2. Consumption above 100 but up to 200 unit per month</t>
  </si>
  <si>
    <t>3. Consumption above 200 but up to 500 unit per month</t>
  </si>
  <si>
    <t>4. Consumption above 500 unit per month</t>
  </si>
  <si>
    <t>(II.) Sanctioned connected load above 5 K.W.</t>
  </si>
  <si>
    <t>NON-DOM - HT</t>
  </si>
  <si>
    <t>3.P.S.L.</t>
  </si>
  <si>
    <t>(I)Panchayat &amp; Municipal areas having population less than 1 lac.</t>
  </si>
  <si>
    <t>(II)Panchayat &amp; Municipal areas having population 1 lac. and above</t>
  </si>
  <si>
    <t>4.AGR(M)</t>
  </si>
  <si>
    <t>(I) Total General (Block Supply)</t>
  </si>
  <si>
    <t>(II) Total Others  &amp; More than block supply</t>
  </si>
  <si>
    <t>AGR(F)</t>
  </si>
  <si>
    <t>(I) General (Block Supply)</t>
  </si>
  <si>
    <t>(II) Others  &amp; More than block supply</t>
  </si>
  <si>
    <t>5.IND (S)</t>
  </si>
  <si>
    <t>(I) Up to 500 unit per month</t>
  </si>
  <si>
    <t>(II) Above 500 unit per month</t>
  </si>
  <si>
    <t>IND(M)</t>
  </si>
  <si>
    <t>IND(M) - LT</t>
  </si>
  <si>
    <t>IND(M) - HT</t>
  </si>
  <si>
    <t>IND(L)</t>
  </si>
  <si>
    <t>-</t>
  </si>
  <si>
    <t>P.W.W(S)</t>
  </si>
  <si>
    <t>Rate negative due to adjustments of past billing</t>
  </si>
  <si>
    <t>P.W.W.(M)</t>
  </si>
  <si>
    <t>P.W.W.(M) - LT</t>
  </si>
  <si>
    <t>P.W.W.(M)  - HT</t>
  </si>
  <si>
    <t>P.W.W.(L)</t>
  </si>
  <si>
    <t>MIXED LOAD</t>
  </si>
  <si>
    <t>MIXED LOAD - LT</t>
  </si>
  <si>
    <t>MIXED LOAD - HT</t>
  </si>
  <si>
    <t>Railway Traction</t>
  </si>
  <si>
    <t>EV</t>
  </si>
  <si>
    <t>EV - LT</t>
  </si>
  <si>
    <t>DF (Revenue from sale to DF at Input)</t>
  </si>
  <si>
    <t>TOTAL</t>
  </si>
  <si>
    <t xml:space="preserve"> Revenue from sale of power (Rs Cr)</t>
  </si>
  <si>
    <t>Less: 50% Revenue from theft and malpractice (Rs Cr)</t>
  </si>
  <si>
    <t>Less: Revenue from Meter/transformer rent (Rs Cr)</t>
  </si>
  <si>
    <t>Less: Revenue from wheeling and cross subsidy surcharge (Rs Cr)</t>
  </si>
  <si>
    <t>Less: Revenue from misc charges (Rs Cr)</t>
  </si>
  <si>
    <t>Net Revenue from sale of electricity (Rs Cr)</t>
  </si>
  <si>
    <t>* Rebate given to consumers shown in Other Debits</t>
  </si>
  <si>
    <t>Energy Computations</t>
  </si>
  <si>
    <t xml:space="preserve">Discom sale to DF (at Input) </t>
  </si>
  <si>
    <t>Total Sale to consumers by DF -BESL</t>
  </si>
  <si>
    <t>Total Sale to consumers by DF -KEDL</t>
  </si>
  <si>
    <t>Total Sale to consumers by DF</t>
  </si>
  <si>
    <t>Distribution Loss</t>
  </si>
  <si>
    <t>Revenue Computations</t>
  </si>
  <si>
    <t>Gross Margin - (DF O&amp;M expenses + Profits)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</si>
</sst>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  <numFmt numFmtId="167" formatCode="0.000%"/>
  </numFmts>
  <fonts count="13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b/>
      <sz val="14"/>
      <color theme="1"/>
      <name val="Book Antiqua"/>
      <family val="1"/>
    </font>
    <font>
      <sz val="11"/>
      <color theme="1"/>
      <name val="Aptos Narrow"/>
      <family val="2"/>
      <scheme val="minor"/>
    </font>
    <font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  <font>
      <b/>
      <sz val="12"/>
      <color theme="1"/>
      <name val="Book Antiqua"/>
      <family val="1"/>
    </font>
    <font>
      <b/>
      <i/>
      <sz val="12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color rgb="FFFF0000"/>
      <name val="Book Antiqua"/>
      <family val="1"/>
    </font>
    <font>
      <b/>
      <i/>
      <sz val="12"/>
      <color rgb="FFFF0000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2" fillId="0" borderId="1" xfId="2" applyFont="1" applyBorder="1" applyAlignment="1">
      <alignment vertical="center"/>
    </xf>
    <xf numFmtId="164" fontId="2" fillId="0" borderId="0" xfId="2" applyNumberFormat="1" applyFont="1" applyAlignment="1">
      <alignment vertical="center"/>
    </xf>
    <xf numFmtId="164" fontId="4" fillId="0" borderId="0" xfId="3" applyNumberFormat="1" applyFont="1"/>
    <xf numFmtId="0" fontId="4" fillId="0" borderId="0" xfId="3" applyFont="1"/>
    <xf numFmtId="1" fontId="4" fillId="0" borderId="0" xfId="3" applyNumberFormat="1" applyFont="1"/>
    <xf numFmtId="43" fontId="4" fillId="0" borderId="0" xfId="3" applyNumberFormat="1" applyFont="1"/>
    <xf numFmtId="165" fontId="4" fillId="0" borderId="0" xfId="3" applyNumberFormat="1" applyFont="1"/>
    <xf numFmtId="41" fontId="4" fillId="0" borderId="0" xfId="3" applyNumberFormat="1" applyFont="1"/>
    <xf numFmtId="0" fontId="4" fillId="0" borderId="0" xfId="2" applyFont="1"/>
    <xf numFmtId="164" fontId="4" fillId="0" borderId="0" xfId="2" applyNumberFormat="1" applyFont="1"/>
    <xf numFmtId="0" fontId="2" fillId="0" borderId="1" xfId="2" applyFont="1" applyBorder="1"/>
    <xf numFmtId="164" fontId="2" fillId="0" borderId="0" xfId="2" applyNumberFormat="1" applyFont="1"/>
    <xf numFmtId="9" fontId="4" fillId="0" borderId="0" xfId="1" applyFont="1"/>
    <xf numFmtId="0" fontId="6" fillId="0" borderId="0" xfId="4" applyFont="1">
      <alignment vertical="center"/>
    </xf>
    <xf numFmtId="9" fontId="4" fillId="0" borderId="0" xfId="5" applyFont="1" applyFill="1"/>
    <xf numFmtId="0" fontId="7" fillId="2" borderId="2" xfId="2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43" fontId="4" fillId="2" borderId="6" xfId="2" applyNumberFormat="1" applyFont="1" applyFill="1" applyBorder="1" applyAlignment="1">
      <alignment horizontal="center" vertical="center"/>
    </xf>
    <xf numFmtId="1" fontId="4" fillId="2" borderId="6" xfId="2" applyNumberFormat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164" fontId="7" fillId="2" borderId="9" xfId="2" applyNumberFormat="1" applyFont="1" applyFill="1" applyBorder="1" applyAlignment="1">
      <alignment horizontal="center" vertical="center"/>
    </xf>
    <xf numFmtId="0" fontId="7" fillId="0" borderId="10" xfId="2" applyFont="1" applyBorder="1" applyAlignment="1">
      <alignment horizontal="left"/>
    </xf>
    <xf numFmtId="164" fontId="7" fillId="0" borderId="11" xfId="6" applyNumberFormat="1" applyFont="1" applyFill="1" applyBorder="1" applyAlignment="1">
      <alignment horizontal="center"/>
    </xf>
    <xf numFmtId="43" fontId="7" fillId="0" borderId="11" xfId="6" applyFont="1" applyFill="1" applyBorder="1" applyAlignment="1">
      <alignment horizontal="center"/>
    </xf>
    <xf numFmtId="9" fontId="8" fillId="0" borderId="6" xfId="1" applyFont="1" applyFill="1" applyBorder="1"/>
    <xf numFmtId="9" fontId="8" fillId="0" borderId="11" xfId="1" applyFont="1" applyFill="1" applyBorder="1"/>
    <xf numFmtId="10" fontId="7" fillId="0" borderId="11" xfId="5" applyNumberFormat="1" applyFont="1" applyFill="1" applyBorder="1" applyAlignment="1">
      <alignment horizontal="right"/>
    </xf>
    <xf numFmtId="43" fontId="7" fillId="0" borderId="11" xfId="6" applyFont="1" applyFill="1" applyBorder="1"/>
    <xf numFmtId="43" fontId="8" fillId="0" borderId="6" xfId="6" applyFont="1" applyFill="1" applyBorder="1"/>
    <xf numFmtId="43" fontId="7" fillId="0" borderId="12" xfId="3" applyNumberFormat="1" applyFont="1" applyBorder="1"/>
    <xf numFmtId="0" fontId="7" fillId="0" borderId="0" xfId="3" applyFont="1"/>
    <xf numFmtId="0" fontId="8" fillId="0" borderId="5" xfId="3" applyFont="1" applyBorder="1"/>
    <xf numFmtId="164" fontId="8" fillId="0" borderId="6" xfId="6" applyNumberFormat="1" applyFont="1" applyFill="1" applyBorder="1"/>
    <xf numFmtId="164" fontId="8" fillId="0" borderId="6" xfId="6" applyNumberFormat="1" applyFont="1" applyFill="1" applyBorder="1" applyAlignment="1">
      <alignment horizontal="center"/>
    </xf>
    <xf numFmtId="10" fontId="8" fillId="0" borderId="6" xfId="5" applyNumberFormat="1" applyFont="1" applyFill="1" applyBorder="1" applyAlignment="1">
      <alignment horizontal="right"/>
    </xf>
    <xf numFmtId="43" fontId="8" fillId="0" borderId="7" xfId="3" applyNumberFormat="1" applyFont="1" applyBorder="1"/>
    <xf numFmtId="0" fontId="8" fillId="0" borderId="0" xfId="3" applyFont="1"/>
    <xf numFmtId="0" fontId="4" fillId="0" borderId="5" xfId="3" applyFont="1" applyBorder="1"/>
    <xf numFmtId="164" fontId="4" fillId="0" borderId="6" xfId="6" applyNumberFormat="1" applyFont="1" applyFill="1" applyBorder="1"/>
    <xf numFmtId="10" fontId="4" fillId="0" borderId="6" xfId="5" applyNumberFormat="1" applyFont="1" applyFill="1" applyBorder="1" applyAlignment="1">
      <alignment horizontal="right"/>
    </xf>
    <xf numFmtId="43" fontId="4" fillId="0" borderId="6" xfId="6" applyFont="1" applyFill="1" applyBorder="1"/>
    <xf numFmtId="43" fontId="7" fillId="0" borderId="6" xfId="6" applyFont="1" applyFill="1" applyBorder="1"/>
    <xf numFmtId="43" fontId="4" fillId="0" borderId="6" xfId="6" applyFont="1" applyFill="1" applyBorder="1" applyAlignment="1">
      <alignment horizontal="center"/>
    </xf>
    <xf numFmtId="43" fontId="4" fillId="0" borderId="7" xfId="3" applyNumberFormat="1" applyFont="1" applyBorder="1"/>
    <xf numFmtId="164" fontId="4" fillId="0" borderId="6" xfId="6" applyNumberFormat="1" applyFont="1" applyFill="1" applyBorder="1" applyAlignment="1">
      <alignment horizontal="center"/>
    </xf>
    <xf numFmtId="0" fontId="9" fillId="0" borderId="5" xfId="3" applyFont="1" applyBorder="1" applyAlignment="1">
      <alignment horizontal="left" indent="1"/>
    </xf>
    <xf numFmtId="164" fontId="9" fillId="0" borderId="6" xfId="6" applyNumberFormat="1" applyFont="1" applyFill="1" applyBorder="1"/>
    <xf numFmtId="10" fontId="9" fillId="0" borderId="6" xfId="5" applyNumberFormat="1" applyFont="1" applyFill="1" applyBorder="1" applyAlignment="1">
      <alignment horizontal="right"/>
    </xf>
    <xf numFmtId="43" fontId="9" fillId="0" borderId="6" xfId="6" applyFont="1" applyFill="1" applyBorder="1"/>
    <xf numFmtId="43" fontId="9" fillId="0" borderId="7" xfId="3" applyNumberFormat="1" applyFont="1" applyBorder="1"/>
    <xf numFmtId="0" fontId="9" fillId="0" borderId="0" xfId="3" applyFont="1"/>
    <xf numFmtId="43" fontId="9" fillId="0" borderId="6" xfId="6" applyFont="1" applyFill="1" applyBorder="1" applyAlignment="1">
      <alignment horizontal="center"/>
    </xf>
    <xf numFmtId="43" fontId="8" fillId="0" borderId="6" xfId="6" applyFont="1" applyFill="1" applyBorder="1" applyAlignment="1">
      <alignment horizontal="center"/>
    </xf>
    <xf numFmtId="0" fontId="9" fillId="0" borderId="5" xfId="3" applyFont="1" applyBorder="1"/>
    <xf numFmtId="0" fontId="7" fillId="0" borderId="5" xfId="3" applyFont="1" applyBorder="1"/>
    <xf numFmtId="164" fontId="7" fillId="0" borderId="6" xfId="6" applyNumberFormat="1" applyFont="1" applyFill="1" applyBorder="1"/>
    <xf numFmtId="164" fontId="7" fillId="0" borderId="6" xfId="6" applyNumberFormat="1" applyFont="1" applyFill="1" applyBorder="1" applyAlignment="1">
      <alignment horizontal="center"/>
    </xf>
    <xf numFmtId="10" fontId="7" fillId="0" borderId="6" xfId="5" applyNumberFormat="1" applyFont="1" applyFill="1" applyBorder="1" applyAlignment="1">
      <alignment horizontal="right"/>
    </xf>
    <xf numFmtId="43" fontId="7" fillId="0" borderId="7" xfId="3" applyNumberFormat="1" applyFont="1" applyBorder="1"/>
    <xf numFmtId="43" fontId="10" fillId="0" borderId="7" xfId="3" applyNumberFormat="1" applyFont="1" applyBorder="1" applyAlignment="1">
      <alignment wrapText="1"/>
    </xf>
    <xf numFmtId="43" fontId="11" fillId="0" borderId="7" xfId="3" applyNumberFormat="1" applyFont="1" applyBorder="1"/>
    <xf numFmtId="43" fontId="7" fillId="0" borderId="6" xfId="6" applyFont="1" applyFill="1" applyBorder="1" applyAlignment="1">
      <alignment horizontal="center"/>
    </xf>
    <xf numFmtId="0" fontId="4" fillId="0" borderId="5" xfId="3" applyFont="1" applyBorder="1" applyAlignment="1">
      <alignment wrapText="1"/>
    </xf>
    <xf numFmtId="0" fontId="9" fillId="3" borderId="0" xfId="3" applyFont="1" applyFill="1"/>
    <xf numFmtId="164" fontId="7" fillId="0" borderId="6" xfId="6" applyNumberFormat="1" applyFont="1" applyFill="1" applyBorder="1" applyAlignment="1">
      <alignment horizontal="right"/>
    </xf>
    <xf numFmtId="43" fontId="7" fillId="0" borderId="6" xfId="6" applyFont="1" applyFill="1" applyBorder="1" applyAlignment="1">
      <alignment horizontal="right"/>
    </xf>
    <xf numFmtId="0" fontId="7" fillId="0" borderId="8" xfId="3" applyFont="1" applyBorder="1"/>
    <xf numFmtId="164" fontId="7" fillId="0" borderId="9" xfId="6" applyNumberFormat="1" applyFont="1" applyFill="1" applyBorder="1"/>
    <xf numFmtId="164" fontId="7" fillId="0" borderId="9" xfId="6" applyNumberFormat="1" applyFont="1" applyFill="1" applyBorder="1" applyAlignment="1">
      <alignment horizontal="center"/>
    </xf>
    <xf numFmtId="43" fontId="7" fillId="0" borderId="9" xfId="6" applyFont="1" applyFill="1" applyBorder="1"/>
    <xf numFmtId="10" fontId="7" fillId="0" borderId="9" xfId="5" applyNumberFormat="1" applyFont="1" applyFill="1" applyBorder="1"/>
    <xf numFmtId="43" fontId="7" fillId="0" borderId="13" xfId="3" applyNumberFormat="1" applyFont="1" applyBorder="1"/>
    <xf numFmtId="43" fontId="7" fillId="0" borderId="0" xfId="6" applyFont="1" applyFill="1"/>
    <xf numFmtId="164" fontId="7" fillId="0" borderId="0" xfId="6" applyNumberFormat="1" applyFont="1" applyFill="1"/>
    <xf numFmtId="43" fontId="7" fillId="0" borderId="0" xfId="3" applyNumberFormat="1" applyFont="1"/>
    <xf numFmtId="164" fontId="9" fillId="0" borderId="10" xfId="6" applyNumberFormat="1" applyFont="1" applyFill="1" applyBorder="1"/>
    <xf numFmtId="164" fontId="9" fillId="0" borderId="11" xfId="6" applyNumberFormat="1" applyFont="1" applyFill="1" applyBorder="1"/>
    <xf numFmtId="43" fontId="9" fillId="0" borderId="11" xfId="6" applyFont="1" applyFill="1" applyBorder="1"/>
    <xf numFmtId="10" fontId="9" fillId="0" borderId="11" xfId="5" applyNumberFormat="1" applyFont="1" applyFill="1" applyBorder="1"/>
    <xf numFmtId="164" fontId="9" fillId="0" borderId="12" xfId="6" applyNumberFormat="1" applyFont="1" applyFill="1" applyBorder="1"/>
    <xf numFmtId="43" fontId="4" fillId="0" borderId="0" xfId="6" applyFont="1" applyFill="1" applyBorder="1"/>
    <xf numFmtId="166" fontId="4" fillId="0" borderId="0" xfId="6" applyNumberFormat="1" applyFont="1" applyFill="1" applyBorder="1"/>
    <xf numFmtId="2" fontId="4" fillId="0" borderId="0" xfId="3" applyNumberFormat="1" applyFont="1"/>
    <xf numFmtId="0" fontId="6" fillId="0" borderId="2" xfId="7" quotePrefix="1" applyFont="1" applyBorder="1" applyAlignment="1">
      <alignment horizontal="left" wrapText="1"/>
    </xf>
    <xf numFmtId="43" fontId="6" fillId="0" borderId="4" xfId="6" quotePrefix="1" applyFont="1" applyFill="1" applyBorder="1" applyAlignment="1">
      <alignment horizontal="left" wrapText="1"/>
    </xf>
    <xf numFmtId="164" fontId="4" fillId="0" borderId="0" xfId="6" applyNumberFormat="1" applyFont="1" applyFill="1" applyBorder="1"/>
    <xf numFmtId="0" fontId="6" fillId="0" borderId="5" xfId="7" quotePrefix="1" applyFont="1" applyBorder="1" applyAlignment="1">
      <alignment horizontal="left" wrapText="1"/>
    </xf>
    <xf numFmtId="43" fontId="6" fillId="0" borderId="7" xfId="6" quotePrefix="1" applyFont="1" applyFill="1" applyBorder="1" applyAlignment="1">
      <alignment horizontal="left" wrapText="1"/>
    </xf>
    <xf numFmtId="0" fontId="12" fillId="0" borderId="8" xfId="7" quotePrefix="1" applyFont="1" applyBorder="1" applyAlignment="1">
      <alignment horizontal="left" wrapText="1"/>
    </xf>
    <xf numFmtId="43" fontId="12" fillId="0" borderId="13" xfId="6" quotePrefix="1" applyFont="1" applyFill="1" applyBorder="1" applyAlignment="1">
      <alignment horizontal="left" wrapText="1"/>
    </xf>
    <xf numFmtId="167" fontId="4" fillId="0" borderId="0" xfId="1" applyNumberFormat="1" applyFont="1"/>
    <xf numFmtId="0" fontId="4" fillId="0" borderId="14" xfId="3" applyFont="1" applyBorder="1"/>
    <xf numFmtId="10" fontId="4" fillId="0" borderId="0" xfId="1" applyNumberFormat="1" applyFont="1"/>
  </cellXfs>
  <cellStyles count="8">
    <cellStyle name="Comma 2 3" xfId="6" xr:uid="{1FBB23E0-CEF4-9741-93DE-7EDF8A85ACF6}"/>
    <cellStyle name="Normal" xfId="0" builtinId="0"/>
    <cellStyle name="Normal 10 2" xfId="2" xr:uid="{E285E92C-D648-AE4D-BB5F-95C5C9E18258}"/>
    <cellStyle name="Normal 2" xfId="7" xr:uid="{91C7027B-97D3-8F48-8C5E-285EE8B1CFDD}"/>
    <cellStyle name="Normal 46 7" xfId="3" xr:uid="{88F435C2-1A82-A14B-8BF0-E1D6A29E40BB}"/>
    <cellStyle name="Normal_FORMATS 5 YEAR ALOKE" xfId="4" xr:uid="{6DC60E33-DB6C-EF4E-A805-AA97FEB65EFB}"/>
    <cellStyle name="Per cent" xfId="1" builtinId="5"/>
    <cellStyle name="Percent 10" xfId="5" xr:uid="{E8F7F01A-CFF2-A445-BAB0-FD64C8D3E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Jatory/True%20Up/FY%202021-22/JVVNJ/JVVNJ_True%20Up_FY%202021-22.xJ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Financial%20data%20of%20DHVPN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kshaygo/Local%20Settings/Temporary%20Internet%20Files/Content.Outlook/ZR7DGO6T/ALLENERG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bank/1-Projects%20In%20Hand/DFID/ARR%202003-04/Arr%20Petition%202003-04/For%20Submission/ARR%20Forms%20For%20Submiss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UHBVN%20ARR%20for%20FY%202013-14%20(Nov%2020)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aavanb68/Documents/Paavan/Haryana/Regulatory/ARR%20Filing/Haryana%20Filing%20FY%202013-14/UHBVN%20ARR%20FY14/ARR%20Model/Documents%20and%20Settings/pprakas/My%20Documents/PWC%20Projects/Haryana/UHBVNL/Financial%20Position-%20UHBVNL.xls?81D1C387" TargetMode="External"/><Relationship Id="rId1" Type="http://schemas.openxmlformats.org/officeDocument/2006/relationships/externalLinkPath" Target="file:///81D1C387/Financial%20Position-%20UHBVN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aibhavm640/Documents/Jaipur%20regulatory/Jaipur%20true%20up/TU%20Formats/True%20up%20formats/Others/Forms_True%20Up_Transmission%20&amp;%20SLDC/201-04REL-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AppData/Local/Temp/Rar$DIa0.103/True%20up%20formats/Others/Forms_True%20Up_Transmission%20&amp;%20SLDC/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1-22/JVVNL/JVVNL_True%20Up_FY%202021-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4-25/Discoms.True-up%20FY23%20&amp;%20ARR%20FY24/JVVNL/02.Petition%20Documents/Formats/JVVNL.Formats-ARRFormatsFY25.RERC%2012.12.59&#8239;PM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4-25/Discoms.True-up%20FY23%20&amp;%20ARR%20FY24/JVVNL/02.Petition%20Documents/Formats/JVVNL.Formats-ARRFormatsFY25.RERC%2012.12.59&#8239;PM.xlsx?12767A3F" TargetMode="External"/><Relationship Id="rId1" Type="http://schemas.openxmlformats.org/officeDocument/2006/relationships/externalLinkPath" Target="file:///12767A3F/JVVNL.Formats-ARRFormatsFY25.RERC%2012.12.59&#8239;P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Haryana/UHBVN%20ARR%20FY%202011-12/AA/USERS/Finmod/wks/APRIL/April/ARR_Dec_99/Option%205_B/DisComsn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dex"/>
      <sheetName val="F1.1"/>
      <sheetName val="F2.1"/>
      <sheetName val="F2.1 (2)"/>
      <sheetName val="F2.1 KEDL"/>
      <sheetName val="F2.1 BES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 refreshError="1"/>
      <sheetData sheetId="1" refreshError="1"/>
      <sheetData sheetId="2" refreshError="1">
        <row r="57">
          <cell r="B57">
            <v>5539</v>
          </cell>
        </row>
        <row r="59">
          <cell r="B59">
            <v>19323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dex"/>
      <sheetName val="F1.1"/>
      <sheetName val="F2.1"/>
      <sheetName val="F2.1 (2)"/>
      <sheetName val="F2.1 BESL"/>
      <sheetName val="F2.1 KED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/>
      <sheetData sheetId="1"/>
      <sheetData sheetId="2">
        <row r="58">
          <cell r="A58" t="str">
            <v>SCL above 150 HP &amp;/or having Contract/ Maximum Demand above 125 KVA</v>
          </cell>
        </row>
        <row r="59">
          <cell r="A59" t="str">
            <v>Consumer having Billing demand of 1 MVA or more for the billing month and having load factor 50% or more for the billing month</v>
          </cell>
        </row>
      </sheetData>
      <sheetData sheetId="3"/>
      <sheetData sheetId="4"/>
      <sheetData sheetId="5"/>
      <sheetData sheetId="6"/>
      <sheetData sheetId="7"/>
      <sheetData sheetId="8">
        <row r="32">
          <cell r="D32">
            <v>41.735200000000006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ex"/>
      <sheetName val="F1.1"/>
      <sheetName val="Fixed-Variable"/>
      <sheetName val="F2.1 FY23"/>
      <sheetName val="F2.1 BESL FY23"/>
      <sheetName val="F2.1 KEDL FY23"/>
      <sheetName val="F2.1 FY24"/>
      <sheetName val="F2.1a FY24"/>
      <sheetName val="F2.1 FY25"/>
      <sheetName val="F2.1a FY25"/>
      <sheetName val="F2.2 FY23"/>
      <sheetName val="F2.2 FY24"/>
      <sheetName val="F2.3 FY23 "/>
      <sheetName val="F2.2 FY25"/>
      <sheetName val="F2.3 FY24"/>
      <sheetName val="F2.3 FY25"/>
      <sheetName val="F2.4 "/>
      <sheetName val="F2.5"/>
      <sheetName val="F2.6 "/>
      <sheetName val="F2.7"/>
      <sheetName val="F3.1 FY23"/>
      <sheetName val="F3.1 FY24"/>
      <sheetName val="F3.1 FY25."/>
      <sheetName val="F3.2"/>
      <sheetName val="F3.3"/>
      <sheetName val="F3.4 &amp; 3.5 FY23"/>
      <sheetName val="F3.4 &amp; 3.5 FY24"/>
      <sheetName val="F3.4 &amp; 3.5 FY25"/>
      <sheetName val="F3.6 FY23"/>
      <sheetName val="F3.6 FY24"/>
      <sheetName val="F3.6 FY25"/>
      <sheetName val="F 3.7a"/>
      <sheetName val="F3.7 FY23"/>
      <sheetName val="F3.7 FY24"/>
      <sheetName val="F3.7 FY25"/>
      <sheetName val="F3.8"/>
      <sheetName val="F3.9"/>
      <sheetName val="F4.1 "/>
      <sheetName val="F4.1 FY19"/>
      <sheetName val="F4.1 FY20"/>
      <sheetName val="F4.1 FY24."/>
      <sheetName val="F4.1 FY24"/>
      <sheetName val="F4.1 FY25."/>
      <sheetName val="F4.2"/>
      <sheetName val="F4.3"/>
      <sheetName val="F5.1"/>
      <sheetName val="F5.2"/>
      <sheetName val="F5.3 FY21 "/>
      <sheetName val="F5.3 FY23"/>
      <sheetName val="F5.3 BESL FY23"/>
      <sheetName val="F5.3 KEDL FY23"/>
      <sheetName val="F5.3 FY24"/>
      <sheetName val="F5.3a FY24"/>
      <sheetName val="F5.3 FY25"/>
      <sheetName val="F5.3a FY25"/>
      <sheetName val="F5.4 FY24."/>
      <sheetName val="F5.4 FY24 "/>
      <sheetName val="F5.4 FY25"/>
      <sheetName val="F5.4 FY21-"/>
      <sheetName val="F6.1"/>
      <sheetName val="F6.2 "/>
      <sheetName val="F6.3"/>
      <sheetName val="F7.1 FY23"/>
      <sheetName val="F7.1 FY24"/>
      <sheetName val="F7.1 FY25"/>
      <sheetName val="F7.2"/>
      <sheetName val="F7.3"/>
      <sheetName val="F8"/>
    </sheetNames>
    <sheetDataSet>
      <sheetData sheetId="0"/>
      <sheetData sheetId="1"/>
      <sheetData sheetId="2"/>
      <sheetData sheetId="3"/>
      <sheetData sheetId="4">
        <row r="79">
          <cell r="E79">
            <v>287.04900999999995</v>
          </cell>
          <cell r="V79">
            <v>259.25573609999992</v>
          </cell>
        </row>
      </sheetData>
      <sheetData sheetId="5">
        <row r="81">
          <cell r="E81">
            <v>1426.347454</v>
          </cell>
          <cell r="V81">
            <v>1164.8349104899996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8C17-EED6-264C-9216-8A2287D963F6}">
  <sheetPr>
    <tabColor rgb="FF92D050"/>
  </sheetPr>
  <dimension ref="A1:AG115"/>
  <sheetViews>
    <sheetView showGridLines="0" tabSelected="1" zoomScale="107" zoomScaleNormal="70" zoomScaleSheetLayoutView="75" workbookViewId="0">
      <pane xSplit="1" ySplit="10" topLeftCell="B11" activePane="bottomRight" state="frozen"/>
      <selection activeCell="G57" sqref="G57"/>
      <selection pane="topRight" activeCell="G57" sqref="G57"/>
      <selection pane="bottomLeft" activeCell="G57" sqref="G57"/>
      <selection pane="bottomRight" activeCell="A10" sqref="A10"/>
    </sheetView>
  </sheetViews>
  <sheetFormatPr baseColWidth="10" defaultColWidth="7.6640625" defaultRowHeight="16" x14ac:dyDescent="0.2"/>
  <cols>
    <col min="1" max="1" width="71.33203125" style="4" bestFit="1" customWidth="1"/>
    <col min="2" max="2" width="23.6640625" style="3" bestFit="1" customWidth="1"/>
    <col min="3" max="3" width="20" style="3" customWidth="1"/>
    <col min="4" max="5" width="17.83203125" style="3" customWidth="1"/>
    <col min="6" max="6" width="18.5" style="3" bestFit="1" customWidth="1"/>
    <col min="7" max="8" width="18.5" style="3" customWidth="1"/>
    <col min="9" max="9" width="14.83203125" style="4" customWidth="1"/>
    <col min="10" max="10" width="26.6640625" style="4" bestFit="1" customWidth="1"/>
    <col min="11" max="11" width="21" style="5" bestFit="1" customWidth="1"/>
    <col min="12" max="12" width="20" style="4" bestFit="1" customWidth="1"/>
    <col min="13" max="13" width="24" style="6" customWidth="1"/>
    <col min="14" max="14" width="30" style="4" customWidth="1"/>
    <col min="15" max="15" width="24" style="6" customWidth="1"/>
    <col min="16" max="16" width="24.33203125" style="4" customWidth="1"/>
    <col min="17" max="17" width="29.6640625" style="7" customWidth="1"/>
    <col min="18" max="18" width="24.83203125" style="4" customWidth="1"/>
    <col min="19" max="20" width="14.83203125" style="4" customWidth="1"/>
    <col min="21" max="21" width="22.33203125" style="4" bestFit="1" customWidth="1"/>
    <col min="22" max="22" width="24.6640625" style="8" bestFit="1" customWidth="1"/>
    <col min="23" max="23" width="27.6640625" style="3" bestFit="1" customWidth="1"/>
    <col min="24" max="24" width="24.33203125" style="4" bestFit="1" customWidth="1"/>
    <col min="25" max="25" width="24.83203125" style="5" bestFit="1" customWidth="1"/>
    <col min="26" max="26" width="30" style="5" bestFit="1" customWidth="1"/>
    <col min="27" max="27" width="24.33203125" style="4" bestFit="1" customWidth="1"/>
    <col min="28" max="28" width="31.5" style="4" customWidth="1"/>
    <col min="29" max="29" width="15" style="4" bestFit="1" customWidth="1"/>
    <col min="30" max="30" width="20" style="4" bestFit="1" customWidth="1"/>
    <col min="31" max="31" width="25.1640625" style="4" bestFit="1" customWidth="1"/>
    <col min="32" max="32" width="16.83203125" style="4" bestFit="1" customWidth="1"/>
    <col min="33" max="33" width="9.5" style="4" bestFit="1" customWidth="1"/>
    <col min="34" max="16384" width="7.6640625" style="4"/>
  </cols>
  <sheetData>
    <row r="1" spans="1:28" ht="20" thickBot="1" x14ac:dyDescent="0.25">
      <c r="A1" s="1" t="s">
        <v>0</v>
      </c>
      <c r="B1" s="2"/>
    </row>
    <row r="2" spans="1:28" ht="17" thickBot="1" x14ac:dyDescent="0.25">
      <c r="A2" s="9"/>
      <c r="B2" s="10"/>
    </row>
    <row r="3" spans="1:28" ht="20" thickBot="1" x14ac:dyDescent="0.3">
      <c r="A3" s="11" t="s">
        <v>1</v>
      </c>
      <c r="B3" s="12"/>
      <c r="C3" s="3">
        <f>SUM(B57,'[1]F2.1'!B57,'[1]F2.1'!B59)</f>
        <v>30401</v>
      </c>
    </row>
    <row r="4" spans="1:28" x14ac:dyDescent="0.2">
      <c r="A4" s="9" t="s">
        <v>2</v>
      </c>
      <c r="B4" s="10" t="s">
        <v>3</v>
      </c>
      <c r="D4" s="3">
        <f>D23/C23</f>
        <v>5.4777532757250187</v>
      </c>
      <c r="F4" s="13">
        <f>F11/F83</f>
        <v>0.20061004049055198</v>
      </c>
    </row>
    <row r="5" spans="1:28" x14ac:dyDescent="0.2">
      <c r="A5" s="9" t="s">
        <v>4</v>
      </c>
      <c r="B5" s="10" t="s">
        <v>5</v>
      </c>
    </row>
    <row r="6" spans="1:28" x14ac:dyDescent="0.2">
      <c r="A6" s="9" t="s">
        <v>6</v>
      </c>
      <c r="B6" s="14" t="s">
        <v>7</v>
      </c>
      <c r="D6" s="15">
        <f>((F57+F69)*10^6)/((D57+D69)*24*365)</f>
        <v>0.22819531155186015</v>
      </c>
      <c r="E6" s="15"/>
      <c r="I6" s="6"/>
    </row>
    <row r="7" spans="1:28" ht="17" thickBot="1" x14ac:dyDescent="0.25"/>
    <row r="8" spans="1:28" ht="51" x14ac:dyDescent="0.2">
      <c r="A8" s="16" t="s">
        <v>8</v>
      </c>
      <c r="B8" s="17" t="s">
        <v>9</v>
      </c>
      <c r="C8" s="17" t="s">
        <v>10</v>
      </c>
      <c r="D8" s="17" t="s">
        <v>11</v>
      </c>
      <c r="E8" s="17"/>
      <c r="F8" s="17" t="s">
        <v>12</v>
      </c>
      <c r="G8" s="17" t="s">
        <v>13</v>
      </c>
      <c r="H8" s="17"/>
      <c r="I8" s="18" t="s">
        <v>14</v>
      </c>
      <c r="J8" s="17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7" t="s">
        <v>20</v>
      </c>
      <c r="P8" s="17" t="s">
        <v>21</v>
      </c>
      <c r="Q8" s="17" t="s">
        <v>22</v>
      </c>
      <c r="R8" s="17" t="s">
        <v>23</v>
      </c>
      <c r="S8" s="17" t="s">
        <v>24</v>
      </c>
      <c r="T8" s="17" t="s">
        <v>25</v>
      </c>
      <c r="U8" s="17" t="s">
        <v>26</v>
      </c>
      <c r="V8" s="17" t="s">
        <v>27</v>
      </c>
      <c r="W8" s="17" t="s">
        <v>28</v>
      </c>
      <c r="X8" s="17" t="s">
        <v>29</v>
      </c>
      <c r="Y8" s="17" t="s">
        <v>30</v>
      </c>
      <c r="Z8" s="17" t="s">
        <v>31</v>
      </c>
      <c r="AA8" s="17" t="s">
        <v>32</v>
      </c>
      <c r="AB8" s="19" t="s">
        <v>33</v>
      </c>
    </row>
    <row r="9" spans="1:28" ht="17" x14ac:dyDescent="0.2">
      <c r="A9" s="20"/>
      <c r="B9" s="21" t="s">
        <v>34</v>
      </c>
      <c r="C9" s="21" t="s">
        <v>34</v>
      </c>
      <c r="D9" s="21" t="s">
        <v>35</v>
      </c>
      <c r="E9" s="21"/>
      <c r="F9" s="21" t="s">
        <v>36</v>
      </c>
      <c r="G9" s="21"/>
      <c r="H9" s="21"/>
      <c r="I9" s="22" t="s">
        <v>37</v>
      </c>
      <c r="J9" s="22" t="s">
        <v>38</v>
      </c>
      <c r="K9" s="22" t="s">
        <v>38</v>
      </c>
      <c r="L9" s="22" t="s">
        <v>38</v>
      </c>
      <c r="M9" s="23" t="s">
        <v>39</v>
      </c>
      <c r="N9" s="22" t="s">
        <v>40</v>
      </c>
      <c r="O9" s="23" t="s">
        <v>41</v>
      </c>
      <c r="P9" s="22" t="s">
        <v>38</v>
      </c>
      <c r="Q9" s="22" t="s">
        <v>38</v>
      </c>
      <c r="R9" s="22" t="s">
        <v>38</v>
      </c>
      <c r="S9" s="22" t="s">
        <v>38</v>
      </c>
      <c r="T9" s="22" t="s">
        <v>38</v>
      </c>
      <c r="U9" s="22" t="s">
        <v>38</v>
      </c>
      <c r="V9" s="22" t="s">
        <v>38</v>
      </c>
      <c r="W9" s="21" t="s">
        <v>42</v>
      </c>
      <c r="X9" s="22" t="s">
        <v>38</v>
      </c>
      <c r="Y9" s="22" t="s">
        <v>38</v>
      </c>
      <c r="Z9" s="24" t="s">
        <v>43</v>
      </c>
      <c r="AA9" s="22" t="s">
        <v>41</v>
      </c>
      <c r="AB9" s="25"/>
    </row>
    <row r="10" spans="1:28" ht="17" thickBot="1" x14ac:dyDescent="0.25">
      <c r="A10" s="26">
        <v>1</v>
      </c>
      <c r="B10" s="27">
        <v>2</v>
      </c>
      <c r="C10" s="27">
        <v>3</v>
      </c>
      <c r="D10" s="27">
        <v>4</v>
      </c>
      <c r="E10" s="27"/>
      <c r="F10" s="27">
        <v>5</v>
      </c>
      <c r="G10" s="27"/>
      <c r="H10" s="27"/>
      <c r="I10" s="27">
        <v>6</v>
      </c>
      <c r="J10" s="27">
        <v>7</v>
      </c>
      <c r="K10" s="27">
        <v>8</v>
      </c>
      <c r="L10" s="27">
        <v>9</v>
      </c>
      <c r="M10" s="27">
        <v>12</v>
      </c>
      <c r="N10" s="27">
        <v>10</v>
      </c>
      <c r="O10" s="27">
        <v>11</v>
      </c>
      <c r="P10" s="27">
        <v>13</v>
      </c>
      <c r="Q10" s="27">
        <v>14</v>
      </c>
      <c r="R10" s="27">
        <v>15</v>
      </c>
      <c r="S10" s="27">
        <v>16</v>
      </c>
      <c r="T10" s="27">
        <v>17</v>
      </c>
      <c r="U10" s="27">
        <v>18</v>
      </c>
      <c r="V10" s="27">
        <v>19</v>
      </c>
      <c r="W10" s="27">
        <v>20</v>
      </c>
      <c r="X10" s="27">
        <v>21</v>
      </c>
      <c r="Y10" s="27">
        <v>22</v>
      </c>
      <c r="Z10" s="27">
        <v>23</v>
      </c>
      <c r="AA10" s="27">
        <v>24</v>
      </c>
      <c r="AB10" s="27">
        <v>25</v>
      </c>
    </row>
    <row r="11" spans="1:28" s="37" customFormat="1" x14ac:dyDescent="0.2">
      <c r="A11" s="28" t="s">
        <v>44</v>
      </c>
      <c r="B11" s="29">
        <v>3797082</v>
      </c>
      <c r="C11" s="29">
        <v>3797082</v>
      </c>
      <c r="D11" s="29">
        <v>6045748.1600000001</v>
      </c>
      <c r="E11" s="29">
        <f>D11/C11</f>
        <v>1.5922090068110197</v>
      </c>
      <c r="F11" s="30">
        <v>6021.463546930001</v>
      </c>
      <c r="G11" s="31">
        <f>(F11*10^6)/(D11*24*365)</f>
        <v>0.11369671134953427</v>
      </c>
      <c r="H11" s="32"/>
      <c r="I11" s="33">
        <v>0.20061004049055198</v>
      </c>
      <c r="J11" s="30">
        <v>3748.0998760902403</v>
      </c>
      <c r="K11" s="30">
        <v>962.5328070143006</v>
      </c>
      <c r="L11" s="30">
        <v>235.88151774434218</v>
      </c>
      <c r="M11" s="30">
        <v>48.123104370619956</v>
      </c>
      <c r="N11" s="30">
        <v>4994.6373052195031</v>
      </c>
      <c r="O11" s="34">
        <v>8.2947231454485539</v>
      </c>
      <c r="P11" s="30">
        <v>0.85951958569892983</v>
      </c>
      <c r="Q11" s="30">
        <v>-130.56903063426969</v>
      </c>
      <c r="R11" s="30">
        <v>1.4435322091920004</v>
      </c>
      <c r="S11" s="30">
        <v>0</v>
      </c>
      <c r="T11" s="30">
        <v>0</v>
      </c>
      <c r="U11" s="30">
        <v>6.4242092130334924E-2</v>
      </c>
      <c r="V11" s="30">
        <v>37.665214849587592</v>
      </c>
      <c r="W11" s="30">
        <v>-90.536521897660847</v>
      </c>
      <c r="X11" s="30">
        <v>0.43131179999999997</v>
      </c>
      <c r="Y11" s="30">
        <v>1.868824599848296</v>
      </c>
      <c r="Z11" s="30">
        <v>4906.400919721691</v>
      </c>
      <c r="AA11" s="35">
        <v>8.1481867015921452</v>
      </c>
      <c r="AB11" s="36"/>
    </row>
    <row r="12" spans="1:28" s="43" customFormat="1" x14ac:dyDescent="0.2">
      <c r="A12" s="38" t="s">
        <v>45</v>
      </c>
      <c r="B12" s="39">
        <v>3796248</v>
      </c>
      <c r="C12" s="40">
        <v>3796248</v>
      </c>
      <c r="D12" s="39">
        <v>5907544.0700000003</v>
      </c>
      <c r="E12" s="29">
        <f t="shared" ref="E12:E21" si="0">D12/C12</f>
        <v>1.5561533572095396</v>
      </c>
      <c r="F12" s="35">
        <v>5909.5680264600014</v>
      </c>
      <c r="G12" s="31">
        <f>(F12*10^6)/(D12*24*365)</f>
        <v>0.11419436134627603</v>
      </c>
      <c r="H12" s="31"/>
      <c r="I12" s="41">
        <v>0.19688214863880399</v>
      </c>
      <c r="J12" s="35">
        <v>3665.2467067865896</v>
      </c>
      <c r="K12" s="35">
        <v>954.37924927447318</v>
      </c>
      <c r="L12" s="35">
        <v>232.10894345228047</v>
      </c>
      <c r="M12" s="35">
        <v>47.353446840267907</v>
      </c>
      <c r="N12" s="35">
        <v>4899.0883463536111</v>
      </c>
      <c r="O12" s="35">
        <v>8.2900955271485444</v>
      </c>
      <c r="P12" s="35">
        <v>4.5694219416561127E-4</v>
      </c>
      <c r="Q12" s="35">
        <v>-130.00999363018417</v>
      </c>
      <c r="R12" s="35">
        <v>0.45955870683285699</v>
      </c>
      <c r="S12" s="35">
        <v>0</v>
      </c>
      <c r="T12" s="35">
        <v>0</v>
      </c>
      <c r="U12" s="35">
        <v>6.4242092130334924E-2</v>
      </c>
      <c r="V12" s="35">
        <v>37.619399935330037</v>
      </c>
      <c r="W12" s="35">
        <v>-91.86633595369679</v>
      </c>
      <c r="X12" s="35">
        <v>0.11481639999999999</v>
      </c>
      <c r="Y12" s="35">
        <v>1.868824599848296</v>
      </c>
      <c r="Z12" s="35">
        <v>4809.2056513997632</v>
      </c>
      <c r="AA12" s="35">
        <v>8.1379986318232014</v>
      </c>
      <c r="AB12" s="42"/>
    </row>
    <row r="13" spans="1:28" x14ac:dyDescent="0.2">
      <c r="A13" s="44" t="s">
        <v>46</v>
      </c>
      <c r="B13" s="45">
        <v>309482</v>
      </c>
      <c r="C13" s="45">
        <v>309482</v>
      </c>
      <c r="D13" s="45">
        <v>107307.09</v>
      </c>
      <c r="E13" s="29">
        <f t="shared" si="0"/>
        <v>0.34673128000982284</v>
      </c>
      <c r="F13" s="45">
        <v>256.08223722000002</v>
      </c>
      <c r="G13" s="31">
        <f t="shared" ref="G13:G21" si="1">(F13*10^6)/(D13*24*365)</f>
        <v>0.27242498238224266</v>
      </c>
      <c r="H13" s="31">
        <f>F13/$F$11</f>
        <v>4.2528238396554216E-2</v>
      </c>
      <c r="I13" s="46">
        <v>8.5315916267245887E-3</v>
      </c>
      <c r="J13" s="45">
        <v>124.97990250847114</v>
      </c>
      <c r="K13" s="45">
        <v>64.724268158241443</v>
      </c>
      <c r="L13" s="45">
        <v>11.91088719631788</v>
      </c>
      <c r="M13" s="45">
        <v>2.4299863472827545</v>
      </c>
      <c r="N13" s="47">
        <v>204.04504421031319</v>
      </c>
      <c r="O13" s="48">
        <v>7.9679499220798462</v>
      </c>
      <c r="P13" s="45">
        <v>0</v>
      </c>
      <c r="Q13" s="45">
        <v>-6.4204095736174311</v>
      </c>
      <c r="R13" s="45">
        <v>0</v>
      </c>
      <c r="S13" s="45">
        <v>0</v>
      </c>
      <c r="T13" s="45">
        <v>0</v>
      </c>
      <c r="U13" s="45">
        <v>2.3852768570497341E-3</v>
      </c>
      <c r="V13" s="45">
        <v>1.7746090006248847</v>
      </c>
      <c r="W13" s="49">
        <v>-4.6434152961354966</v>
      </c>
      <c r="X13" s="45">
        <v>0</v>
      </c>
      <c r="Y13" s="45">
        <v>6.938852581045496E-2</v>
      </c>
      <c r="Z13" s="49">
        <v>199.47101743998817</v>
      </c>
      <c r="AA13" s="47">
        <v>7.7893343796673715</v>
      </c>
      <c r="AB13" s="50"/>
    </row>
    <row r="14" spans="1:28" x14ac:dyDescent="0.2">
      <c r="A14" s="44" t="s">
        <v>47</v>
      </c>
      <c r="B14" s="45">
        <v>1183124</v>
      </c>
      <c r="C14" s="45">
        <v>1183124</v>
      </c>
      <c r="D14" s="45">
        <v>1479048.04</v>
      </c>
      <c r="E14" s="29">
        <f t="shared" si="0"/>
        <v>1.2501209002606659</v>
      </c>
      <c r="F14" s="45">
        <v>723.63199777</v>
      </c>
      <c r="G14" s="31">
        <f t="shared" si="1"/>
        <v>5.5851054330525812E-2</v>
      </c>
      <c r="H14" s="31">
        <f t="shared" ref="H14:H21" si="2">F14/$F$11</f>
        <v>0.12017543444881244</v>
      </c>
      <c r="I14" s="46">
        <v>2.4108398770745939E-2</v>
      </c>
      <c r="J14" s="45">
        <v>368.46707304643178</v>
      </c>
      <c r="K14" s="45">
        <v>181.86661596034693</v>
      </c>
      <c r="L14" s="45">
        <v>24.567358817669518</v>
      </c>
      <c r="M14" s="45">
        <v>5.0120822682451909</v>
      </c>
      <c r="N14" s="47">
        <v>579.91313009269345</v>
      </c>
      <c r="O14" s="48">
        <v>8.0139232632028197</v>
      </c>
      <c r="P14" s="45">
        <v>4.5694219416561127E-4</v>
      </c>
      <c r="Q14" s="45">
        <v>-44.098200645770859</v>
      </c>
      <c r="R14" s="45">
        <v>2.5912126795494008E-2</v>
      </c>
      <c r="S14" s="45">
        <v>0</v>
      </c>
      <c r="T14" s="45">
        <v>0</v>
      </c>
      <c r="U14" s="45">
        <v>1.1393094100584778E-2</v>
      </c>
      <c r="V14" s="45">
        <v>13.276122878194967</v>
      </c>
      <c r="W14" s="49">
        <v>-30.784315604485649</v>
      </c>
      <c r="X14" s="45">
        <v>1.7779699999999999E-2</v>
      </c>
      <c r="Y14" s="45">
        <v>0.33142903379240124</v>
      </c>
      <c r="Z14" s="49">
        <v>549.47802322200016</v>
      </c>
      <c r="AA14" s="47">
        <v>7.5933350779859632</v>
      </c>
      <c r="AB14" s="50"/>
    </row>
    <row r="15" spans="1:28" x14ac:dyDescent="0.2">
      <c r="A15" s="44" t="s">
        <v>48</v>
      </c>
      <c r="B15" s="45">
        <v>2303642</v>
      </c>
      <c r="C15" s="51">
        <v>2303642</v>
      </c>
      <c r="D15" s="45">
        <v>4321188.9400000004</v>
      </c>
      <c r="E15" s="29">
        <f t="shared" si="0"/>
        <v>1.8758074996028031</v>
      </c>
      <c r="F15" s="47">
        <v>4929.8537914700009</v>
      </c>
      <c r="G15" s="31">
        <f t="shared" si="1"/>
        <v>0.13023468898733059</v>
      </c>
      <c r="H15" s="31">
        <f t="shared" si="2"/>
        <v>0.81871354913100003</v>
      </c>
      <c r="I15" s="46">
        <v>0.16424215824133342</v>
      </c>
      <c r="J15" s="47">
        <v>3171.7997312316866</v>
      </c>
      <c r="K15" s="47">
        <v>707.78836515588478</v>
      </c>
      <c r="L15" s="47">
        <v>195.63069743829308</v>
      </c>
      <c r="M15" s="47">
        <v>39.911378224739963</v>
      </c>
      <c r="N15" s="47">
        <v>4115.1301720506044</v>
      </c>
      <c r="O15" s="48">
        <v>8.3473675815110546</v>
      </c>
      <c r="P15" s="47">
        <v>0</v>
      </c>
      <c r="Q15" s="47">
        <v>-79.491383410795891</v>
      </c>
      <c r="R15" s="47">
        <v>0.43364658003736301</v>
      </c>
      <c r="S15" s="47">
        <v>0</v>
      </c>
      <c r="T15" s="47">
        <v>0</v>
      </c>
      <c r="U15" s="47">
        <v>5.0463721172700413E-2</v>
      </c>
      <c r="V15" s="47">
        <v>22.568668056510187</v>
      </c>
      <c r="W15" s="47">
        <v>-56.438605053075641</v>
      </c>
      <c r="X15" s="47">
        <v>9.703669999999999E-2</v>
      </c>
      <c r="Y15" s="47">
        <v>1.4680070402454397</v>
      </c>
      <c r="Z15" s="47">
        <v>4060.2566107377747</v>
      </c>
      <c r="AA15" s="47">
        <v>8.2360588822393321</v>
      </c>
      <c r="AB15" s="50"/>
    </row>
    <row r="16" spans="1:28" s="57" customFormat="1" x14ac:dyDescent="0.2">
      <c r="A16" s="52" t="s">
        <v>49</v>
      </c>
      <c r="B16" s="53">
        <v>1204199</v>
      </c>
      <c r="C16" s="53">
        <v>1204199</v>
      </c>
      <c r="D16" s="53">
        <v>1834739.8300000003</v>
      </c>
      <c r="E16" s="29">
        <f t="shared" si="0"/>
        <v>1.523618463393509</v>
      </c>
      <c r="F16" s="53">
        <v>173.30784889999998</v>
      </c>
      <c r="G16" s="31">
        <f t="shared" si="1"/>
        <v>1.0783000778907018E-2</v>
      </c>
      <c r="H16" s="31">
        <f t="shared" si="2"/>
        <v>2.8781681986327013E-2</v>
      </c>
      <c r="I16" s="54">
        <v>5.7738943886632534E-3</v>
      </c>
      <c r="J16" s="53">
        <v>80.625253108041619</v>
      </c>
      <c r="K16" s="53">
        <v>112.09320522499831</v>
      </c>
      <c r="L16" s="53">
        <v>20.055074799879392</v>
      </c>
      <c r="M16" s="53">
        <v>4.0915136844303905</v>
      </c>
      <c r="N16" s="47">
        <v>216.86504681734974</v>
      </c>
      <c r="O16" s="35">
        <v>12.513284781607474</v>
      </c>
      <c r="P16" s="53">
        <v>0</v>
      </c>
      <c r="Q16" s="53">
        <v>-21.150319478033321</v>
      </c>
      <c r="R16" s="53">
        <v>1.652442884997849E-4</v>
      </c>
      <c r="S16" s="53">
        <v>0</v>
      </c>
      <c r="T16" s="53">
        <v>0</v>
      </c>
      <c r="U16" s="53">
        <v>3.0456395373196919E-3</v>
      </c>
      <c r="V16" s="53">
        <v>18.13963144265616</v>
      </c>
      <c r="W16" s="49">
        <v>-3.0074771515513419</v>
      </c>
      <c r="X16" s="53">
        <v>1.3851E-3</v>
      </c>
      <c r="Y16" s="53">
        <v>8.8598703760551845E-2</v>
      </c>
      <c r="Z16" s="55">
        <v>213.94755346955893</v>
      </c>
      <c r="AA16" s="55">
        <v>12.34494310716466</v>
      </c>
      <c r="AB16" s="56"/>
    </row>
    <row r="17" spans="1:28" s="57" customFormat="1" x14ac:dyDescent="0.2">
      <c r="A17" s="52" t="s">
        <v>50</v>
      </c>
      <c r="B17" s="53">
        <v>709975</v>
      </c>
      <c r="C17" s="53">
        <v>709975</v>
      </c>
      <c r="D17" s="53">
        <v>1147277.27</v>
      </c>
      <c r="E17" s="29">
        <f t="shared" si="0"/>
        <v>1.6159403781823305</v>
      </c>
      <c r="F17" s="53">
        <v>1176.1410961600002</v>
      </c>
      <c r="G17" s="31">
        <f t="shared" si="1"/>
        <v>0.11702723109823805</v>
      </c>
      <c r="H17" s="31">
        <f t="shared" si="2"/>
        <v>0.19532478889781657</v>
      </c>
      <c r="I17" s="54">
        <v>3.9184113809599498E-2</v>
      </c>
      <c r="J17" s="53">
        <v>654.99636259784904</v>
      </c>
      <c r="K17" s="53">
        <v>310.14389867274087</v>
      </c>
      <c r="L17" s="53">
        <v>58.081614965344158</v>
      </c>
      <c r="M17" s="53">
        <v>11.849455801877724</v>
      </c>
      <c r="N17" s="47">
        <v>1035.0713320378118</v>
      </c>
      <c r="O17" s="35">
        <v>8.8005710829868189</v>
      </c>
      <c r="P17" s="53">
        <v>0</v>
      </c>
      <c r="Q17" s="53">
        <v>-24.968290928873596</v>
      </c>
      <c r="R17" s="53">
        <v>1.4286608538114139E-3</v>
      </c>
      <c r="S17" s="53">
        <v>0</v>
      </c>
      <c r="T17" s="53">
        <v>0</v>
      </c>
      <c r="U17" s="53">
        <v>1.1165320247454204E-2</v>
      </c>
      <c r="V17" s="53">
        <v>-0.46734437054081091</v>
      </c>
      <c r="W17" s="49">
        <v>-25.423041318313143</v>
      </c>
      <c r="X17" s="53">
        <v>1.6421999999999999E-3</v>
      </c>
      <c r="Y17" s="53">
        <v>0.32480301390704253</v>
      </c>
      <c r="Z17" s="58">
        <v>1009.9747359334057</v>
      </c>
      <c r="AA17" s="55">
        <v>8.5871902549012749</v>
      </c>
      <c r="AB17" s="56"/>
    </row>
    <row r="18" spans="1:28" s="57" customFormat="1" x14ac:dyDescent="0.2">
      <c r="A18" s="52" t="s">
        <v>51</v>
      </c>
      <c r="B18" s="53">
        <v>284383</v>
      </c>
      <c r="C18" s="53">
        <v>284383</v>
      </c>
      <c r="D18" s="53">
        <v>795013.73999999987</v>
      </c>
      <c r="E18" s="29">
        <f t="shared" si="0"/>
        <v>2.7955740673668954</v>
      </c>
      <c r="F18" s="53">
        <v>1235.5546651000004</v>
      </c>
      <c r="G18" s="31">
        <f t="shared" si="1"/>
        <v>0.17741209490745072</v>
      </c>
      <c r="H18" s="31">
        <f t="shared" si="2"/>
        <v>0.20519175371076337</v>
      </c>
      <c r="I18" s="54">
        <v>4.1163526020243611E-2</v>
      </c>
      <c r="J18" s="53">
        <v>777.42212420414603</v>
      </c>
      <c r="K18" s="53">
        <v>155.5135304448265</v>
      </c>
      <c r="L18" s="53">
        <v>48.733137389418985</v>
      </c>
      <c r="M18" s="53">
        <v>9.9422365911710902</v>
      </c>
      <c r="N18" s="47">
        <v>991.61102862956261</v>
      </c>
      <c r="O18" s="35">
        <v>8.0256346128506255</v>
      </c>
      <c r="P18" s="53">
        <v>0</v>
      </c>
      <c r="Q18" s="53">
        <v>-13.055099778371895</v>
      </c>
      <c r="R18" s="53">
        <v>4.0280574527378149E-3</v>
      </c>
      <c r="S18" s="53">
        <v>0</v>
      </c>
      <c r="T18" s="53">
        <v>0</v>
      </c>
      <c r="U18" s="53">
        <v>9.2791727577888859E-3</v>
      </c>
      <c r="V18" s="53">
        <v>1.3670802139004239</v>
      </c>
      <c r="W18" s="49">
        <v>-11.674712334260944</v>
      </c>
      <c r="X18" s="53">
        <v>2.3164000000000001E-3</v>
      </c>
      <c r="Y18" s="53">
        <v>0.26993433340894557</v>
      </c>
      <c r="Z18" s="58">
        <v>980.20856702871072</v>
      </c>
      <c r="AA18" s="55">
        <v>7.9333484362618378</v>
      </c>
      <c r="AB18" s="56"/>
    </row>
    <row r="19" spans="1:28" s="57" customFormat="1" x14ac:dyDescent="0.2">
      <c r="A19" s="52" t="s">
        <v>52</v>
      </c>
      <c r="B19" s="53">
        <v>75882</v>
      </c>
      <c r="C19" s="53">
        <v>75882</v>
      </c>
      <c r="D19" s="53">
        <v>327319.3899999999</v>
      </c>
      <c r="E19" s="29">
        <f t="shared" si="0"/>
        <v>4.3135314040220329</v>
      </c>
      <c r="F19" s="53">
        <v>905.21236428999987</v>
      </c>
      <c r="G19" s="31">
        <f t="shared" si="1"/>
        <v>0.31570004081323594</v>
      </c>
      <c r="H19" s="31">
        <f t="shared" si="2"/>
        <v>0.15033095479777764</v>
      </c>
      <c r="I19" s="54">
        <v>3.0157898928965515E-2</v>
      </c>
      <c r="J19" s="53">
        <v>613.53562634264551</v>
      </c>
      <c r="K19" s="53">
        <v>71.776653924418497</v>
      </c>
      <c r="L19" s="53">
        <v>30.614942393709171</v>
      </c>
      <c r="M19" s="53">
        <v>6.245873276556539</v>
      </c>
      <c r="N19" s="47">
        <v>722.17309593732966</v>
      </c>
      <c r="O19" s="35">
        <v>7.977941137644132</v>
      </c>
      <c r="P19" s="53">
        <v>0</v>
      </c>
      <c r="Q19" s="53">
        <v>-7.3972148208913353</v>
      </c>
      <c r="R19" s="53">
        <v>6.4751161260524614E-3</v>
      </c>
      <c r="S19" s="53">
        <v>0</v>
      </c>
      <c r="T19" s="53">
        <v>0</v>
      </c>
      <c r="U19" s="53">
        <v>7.6673802525201512E-3</v>
      </c>
      <c r="V19" s="53">
        <v>1.1735631043349337</v>
      </c>
      <c r="W19" s="49">
        <v>-6.2095092201778286</v>
      </c>
      <c r="X19" s="53">
        <v>4.3017000000000003E-3</v>
      </c>
      <c r="Y19" s="53">
        <v>0.2230467339580087</v>
      </c>
      <c r="Z19" s="58">
        <v>716.1909351511099</v>
      </c>
      <c r="AA19" s="55">
        <v>7.9118554209414906</v>
      </c>
      <c r="AB19" s="56"/>
    </row>
    <row r="20" spans="1:28" s="57" customFormat="1" x14ac:dyDescent="0.2">
      <c r="A20" s="52" t="s">
        <v>53</v>
      </c>
      <c r="B20" s="53">
        <v>29203</v>
      </c>
      <c r="C20" s="53">
        <v>29203</v>
      </c>
      <c r="D20" s="53">
        <v>216838.70999999996</v>
      </c>
      <c r="E20" s="29">
        <f t="shared" si="0"/>
        <v>7.4252203540732102</v>
      </c>
      <c r="F20" s="53">
        <v>1439.6378170200003</v>
      </c>
      <c r="G20" s="31">
        <f t="shared" si="1"/>
        <v>0.7579007297857222</v>
      </c>
      <c r="H20" s="31">
        <f t="shared" si="2"/>
        <v>0.23908436973831537</v>
      </c>
      <c r="I20" s="54">
        <v>4.7962725093861548E-2</v>
      </c>
      <c r="J20" s="53">
        <v>1045.2203649790047</v>
      </c>
      <c r="K20" s="53">
        <v>58.261076888900547</v>
      </c>
      <c r="L20" s="53">
        <v>38.145927889941355</v>
      </c>
      <c r="M20" s="53">
        <v>7.7822988707042153</v>
      </c>
      <c r="N20" s="47">
        <v>1149.4096686285507</v>
      </c>
      <c r="O20" s="35">
        <v>7.9840196960634744</v>
      </c>
      <c r="P20" s="53">
        <v>0</v>
      </c>
      <c r="Q20" s="53">
        <v>-12.920458404625748</v>
      </c>
      <c r="R20" s="53">
        <v>0.42154950131626151</v>
      </c>
      <c r="S20" s="53">
        <v>0</v>
      </c>
      <c r="T20" s="53">
        <v>0</v>
      </c>
      <c r="U20" s="53">
        <v>1.9306208377617477E-2</v>
      </c>
      <c r="V20" s="53">
        <v>2.3557376661594813</v>
      </c>
      <c r="W20" s="49">
        <v>-10.123865028772387</v>
      </c>
      <c r="X20" s="53">
        <v>8.7391299999999991E-2</v>
      </c>
      <c r="Y20" s="53">
        <v>0.5616242552108911</v>
      </c>
      <c r="Z20" s="58">
        <v>1139.9348191549893</v>
      </c>
      <c r="AA20" s="55">
        <v>7.9182055769736195</v>
      </c>
      <c r="AB20" s="56"/>
    </row>
    <row r="21" spans="1:28" s="43" customFormat="1" x14ac:dyDescent="0.2">
      <c r="A21" s="38" t="s">
        <v>54</v>
      </c>
      <c r="B21" s="39">
        <v>834</v>
      </c>
      <c r="C21" s="39">
        <v>834</v>
      </c>
      <c r="D21" s="39">
        <v>138204.09</v>
      </c>
      <c r="E21" s="29">
        <f t="shared" si="0"/>
        <v>165.7123381294964</v>
      </c>
      <c r="F21" s="39">
        <v>111.89552047000001</v>
      </c>
      <c r="G21" s="31">
        <f t="shared" si="1"/>
        <v>9.2424625355643095E-2</v>
      </c>
      <c r="H21" s="31">
        <f t="shared" si="2"/>
        <v>1.8582778023633326E-2</v>
      </c>
      <c r="I21" s="41">
        <v>3.7278918517480212E-3</v>
      </c>
      <c r="J21" s="39">
        <v>82.853169303650617</v>
      </c>
      <c r="K21" s="39">
        <v>8.1535577398274715</v>
      </c>
      <c r="L21" s="39">
        <v>3.7725742920617127</v>
      </c>
      <c r="M21" s="39">
        <v>0.76965753035204931</v>
      </c>
      <c r="N21" s="47">
        <v>95.548958865891862</v>
      </c>
      <c r="O21" s="35">
        <v>8.5391227874496742</v>
      </c>
      <c r="P21" s="39">
        <v>0.85906264350476425</v>
      </c>
      <c r="Q21" s="39">
        <v>-0.55903700408551915</v>
      </c>
      <c r="R21" s="39">
        <v>0.98397350235914338</v>
      </c>
      <c r="S21" s="39">
        <v>0</v>
      </c>
      <c r="T21" s="39">
        <v>0</v>
      </c>
      <c r="U21" s="39">
        <v>0</v>
      </c>
      <c r="V21" s="39">
        <v>4.5814914257555114E-2</v>
      </c>
      <c r="W21" s="59">
        <v>1.3298140560359435</v>
      </c>
      <c r="X21" s="53">
        <v>0.31649539999999998</v>
      </c>
      <c r="Y21" s="39">
        <v>0</v>
      </c>
      <c r="Z21" s="59">
        <v>97.195268321927799</v>
      </c>
      <c r="AA21" s="35">
        <v>8.6862519530427988</v>
      </c>
      <c r="AB21" s="42"/>
    </row>
    <row r="22" spans="1:28" x14ac:dyDescent="0.2">
      <c r="A22" s="60"/>
      <c r="B22" s="45"/>
      <c r="C22" s="45"/>
      <c r="D22" s="45"/>
      <c r="E22" s="45"/>
      <c r="F22" s="47"/>
      <c r="G22" s="47"/>
      <c r="H22" s="47"/>
      <c r="I22" s="46"/>
      <c r="J22" s="47"/>
      <c r="K22" s="47"/>
      <c r="L22" s="47"/>
      <c r="M22" s="47"/>
      <c r="N22" s="47">
        <v>0</v>
      </c>
      <c r="O22" s="47"/>
      <c r="P22" s="47"/>
      <c r="Q22" s="47"/>
      <c r="R22" s="47"/>
      <c r="S22" s="47"/>
      <c r="T22" s="47"/>
      <c r="U22" s="47"/>
      <c r="V22" s="47"/>
      <c r="W22" s="49"/>
      <c r="X22" s="47"/>
      <c r="Y22" s="47"/>
      <c r="Z22" s="49"/>
      <c r="AA22" s="47"/>
      <c r="AB22" s="50"/>
    </row>
    <row r="23" spans="1:28" s="37" customFormat="1" x14ac:dyDescent="0.2">
      <c r="A23" s="61" t="s">
        <v>55</v>
      </c>
      <c r="B23" s="62">
        <v>428989</v>
      </c>
      <c r="C23" s="63">
        <v>428989</v>
      </c>
      <c r="D23" s="62">
        <v>2349895.9</v>
      </c>
      <c r="E23" s="62"/>
      <c r="F23" s="48">
        <v>2471.9469723100005</v>
      </c>
      <c r="G23" s="48"/>
      <c r="H23" s="48"/>
      <c r="I23" s="64">
        <v>8.2354958780483892E-2</v>
      </c>
      <c r="J23" s="48">
        <v>2136.6404062341999</v>
      </c>
      <c r="K23" s="48">
        <v>436.15153192863374</v>
      </c>
      <c r="L23" s="48">
        <v>88.558436446595977</v>
      </c>
      <c r="M23" s="48">
        <v>18.06715049475585</v>
      </c>
      <c r="N23" s="47">
        <v>2679.4175251041852</v>
      </c>
      <c r="O23" s="48">
        <v>10.839300175603308</v>
      </c>
      <c r="P23" s="48">
        <v>10.461390568587477</v>
      </c>
      <c r="Q23" s="48">
        <v>-37.445850591998777</v>
      </c>
      <c r="R23" s="48">
        <v>10.215488775794139</v>
      </c>
      <c r="S23" s="48">
        <v>0</v>
      </c>
      <c r="T23" s="48">
        <v>0</v>
      </c>
      <c r="U23" s="48">
        <v>5.8258967232894783E-3</v>
      </c>
      <c r="V23" s="48">
        <v>3.575110773313495</v>
      </c>
      <c r="W23" s="48">
        <v>-13.188034577580376</v>
      </c>
      <c r="X23" s="48">
        <v>5.8459224499999998</v>
      </c>
      <c r="Y23" s="48">
        <v>0.16947734346151339</v>
      </c>
      <c r="Z23" s="48">
        <v>2672.2448903200661</v>
      </c>
      <c r="AA23" s="48">
        <v>10.810284040287845</v>
      </c>
      <c r="AB23" s="65"/>
    </row>
    <row r="24" spans="1:28" s="43" customFormat="1" x14ac:dyDescent="0.2">
      <c r="A24" s="38" t="s">
        <v>56</v>
      </c>
      <c r="B24" s="39">
        <v>424353</v>
      </c>
      <c r="C24" s="40">
        <v>424353</v>
      </c>
      <c r="D24" s="39">
        <v>1528421.09</v>
      </c>
      <c r="E24" s="39"/>
      <c r="F24" s="35">
        <v>1599.0324097300004</v>
      </c>
      <c r="G24" s="35"/>
      <c r="H24" s="35"/>
      <c r="I24" s="41">
        <v>5.327308784011299E-2</v>
      </c>
      <c r="J24" s="35">
        <v>1374.6432984394639</v>
      </c>
      <c r="K24" s="35">
        <v>290.05262269070988</v>
      </c>
      <c r="L24" s="35">
        <v>57.884452030411452</v>
      </c>
      <c r="M24" s="35">
        <v>11.809231825932022</v>
      </c>
      <c r="N24" s="47">
        <v>1734.3896049865173</v>
      </c>
      <c r="O24" s="35">
        <v>10.846494382683414</v>
      </c>
      <c r="P24" s="35">
        <v>1.1624181818277661</v>
      </c>
      <c r="Q24" s="35">
        <v>-32.764601788028358</v>
      </c>
      <c r="R24" s="35">
        <v>3.5418939699239793</v>
      </c>
      <c r="S24" s="35">
        <v>0</v>
      </c>
      <c r="T24" s="35">
        <v>0</v>
      </c>
      <c r="U24" s="35">
        <v>5.8258967232894783E-3</v>
      </c>
      <c r="V24" s="35">
        <v>3.3582573525441646</v>
      </c>
      <c r="W24" s="35">
        <v>-24.696206387009163</v>
      </c>
      <c r="X24" s="35">
        <v>2.0456782000000002</v>
      </c>
      <c r="Y24" s="35">
        <v>0.16947734346151339</v>
      </c>
      <c r="Z24" s="35">
        <v>1711.9085541429695</v>
      </c>
      <c r="AA24" s="35">
        <v>10.705902793002354</v>
      </c>
      <c r="AB24" s="42"/>
    </row>
    <row r="25" spans="1:28" s="43" customFormat="1" x14ac:dyDescent="0.2">
      <c r="A25" s="38" t="s">
        <v>57</v>
      </c>
      <c r="B25" s="39">
        <v>348286</v>
      </c>
      <c r="C25" s="40">
        <v>348286</v>
      </c>
      <c r="D25" s="39">
        <v>587810.44000000006</v>
      </c>
      <c r="E25" s="39"/>
      <c r="F25" s="35">
        <v>601.17558537000014</v>
      </c>
      <c r="G25" s="35"/>
      <c r="H25" s="35"/>
      <c r="I25" s="41">
        <v>2.7289003595056038E-2</v>
      </c>
      <c r="J25" s="35">
        <v>480.53762159985541</v>
      </c>
      <c r="K25" s="35">
        <v>130.92492706809242</v>
      </c>
      <c r="L25" s="35">
        <v>22.233378012132654</v>
      </c>
      <c r="M25" s="35">
        <v>4.5359177811843203</v>
      </c>
      <c r="N25" s="47">
        <v>638.23184446126493</v>
      </c>
      <c r="O25" s="35">
        <v>10.616396606799295</v>
      </c>
      <c r="P25" s="35">
        <v>0</v>
      </c>
      <c r="Q25" s="35">
        <v>-8.2826353990049384</v>
      </c>
      <c r="R25" s="35">
        <v>5.3292618130149202E-3</v>
      </c>
      <c r="S25" s="35">
        <v>0</v>
      </c>
      <c r="T25" s="35">
        <v>0</v>
      </c>
      <c r="U25" s="35">
        <v>2.3677473608311852E-3</v>
      </c>
      <c r="V25" s="35">
        <v>1.6714317119966517</v>
      </c>
      <c r="W25" s="35">
        <v>-6.6035066778344405</v>
      </c>
      <c r="X25" s="35">
        <v>0.59294550000000001</v>
      </c>
      <c r="Y25" s="35">
        <v>6.8878586724260366E-2</v>
      </c>
      <c r="Z25" s="35">
        <v>632.29016187015452</v>
      </c>
      <c r="AA25" s="35">
        <v>10.517562210730906</v>
      </c>
      <c r="AB25" s="42"/>
    </row>
    <row r="26" spans="1:28" s="57" customFormat="1" ht="68" x14ac:dyDescent="0.2">
      <c r="A26" s="52" t="s">
        <v>58</v>
      </c>
      <c r="B26" s="53">
        <v>261902</v>
      </c>
      <c r="C26" s="53">
        <v>261902</v>
      </c>
      <c r="D26" s="53">
        <v>395431.63</v>
      </c>
      <c r="E26" s="53"/>
      <c r="F26" s="53">
        <v>105.97616288</v>
      </c>
      <c r="G26" s="53"/>
      <c r="H26" s="53"/>
      <c r="I26" s="54">
        <v>3.5306835556995655E-3</v>
      </c>
      <c r="J26" s="53">
        <v>68.97284141269752</v>
      </c>
      <c r="K26" s="53">
        <v>79.586271080735742</v>
      </c>
      <c r="L26" s="53">
        <v>7.4795381596331234</v>
      </c>
      <c r="M26" s="53">
        <v>1.5259296232364223</v>
      </c>
      <c r="N26" s="47">
        <v>157.56458027630282</v>
      </c>
      <c r="O26" s="55">
        <v>14.867926521808299</v>
      </c>
      <c r="P26" s="53">
        <v>0</v>
      </c>
      <c r="Q26" s="53">
        <v>1.0246241059981083</v>
      </c>
      <c r="R26" s="53">
        <v>2.7781919147427393E-5</v>
      </c>
      <c r="S26" s="53">
        <v>0</v>
      </c>
      <c r="T26" s="53">
        <v>0</v>
      </c>
      <c r="U26" s="53">
        <v>8.6706150740612929E-4</v>
      </c>
      <c r="V26" s="53">
        <v>0.37584039891193211</v>
      </c>
      <c r="W26" s="49">
        <v>1.401359348336594</v>
      </c>
      <c r="X26" s="53">
        <v>0.21629029999999999</v>
      </c>
      <c r="Y26" s="53">
        <v>2.5223118066184189E-2</v>
      </c>
      <c r="Z26" s="58">
        <v>159.20745304270559</v>
      </c>
      <c r="AA26" s="55">
        <v>15.022949379945089</v>
      </c>
      <c r="AB26" s="66" t="s">
        <v>59</v>
      </c>
    </row>
    <row r="27" spans="1:28" s="57" customFormat="1" x14ac:dyDescent="0.2">
      <c r="A27" s="52" t="s">
        <v>60</v>
      </c>
      <c r="B27" s="53">
        <v>48416</v>
      </c>
      <c r="C27" s="53">
        <v>48416</v>
      </c>
      <c r="D27" s="53">
        <v>93096.849999999991</v>
      </c>
      <c r="E27" s="53"/>
      <c r="F27" s="53">
        <v>103.61173286000002</v>
      </c>
      <c r="G27" s="53"/>
      <c r="H27" s="53"/>
      <c r="I27" s="54">
        <v>3.4519106131495592E-3</v>
      </c>
      <c r="J27" s="53">
        <v>81.682226434274497</v>
      </c>
      <c r="K27" s="53">
        <v>23.032108388892151</v>
      </c>
      <c r="L27" s="53">
        <v>3.9537537848912376</v>
      </c>
      <c r="M27" s="53">
        <v>0.80662066221005757</v>
      </c>
      <c r="N27" s="47">
        <v>109.47470927026794</v>
      </c>
      <c r="O27" s="55">
        <v>10.565860279374919</v>
      </c>
      <c r="P27" s="53">
        <v>0</v>
      </c>
      <c r="Q27" s="53">
        <v>-2.2824483584035802</v>
      </c>
      <c r="R27" s="53">
        <v>6.6256618644385906E-5</v>
      </c>
      <c r="S27" s="53">
        <v>0</v>
      </c>
      <c r="T27" s="53">
        <v>0</v>
      </c>
      <c r="U27" s="53">
        <v>4.2686940485494652E-4</v>
      </c>
      <c r="V27" s="53">
        <v>0.45649189733627943</v>
      </c>
      <c r="W27" s="49">
        <v>-1.8254633350438014</v>
      </c>
      <c r="X27" s="53">
        <v>0.10142440000000001</v>
      </c>
      <c r="Y27" s="53">
        <v>1.2417778099397129E-2</v>
      </c>
      <c r="Z27" s="58">
        <v>107.76308811332352</v>
      </c>
      <c r="AA27" s="55">
        <v>10.400664590653339</v>
      </c>
      <c r="AB27" s="56"/>
    </row>
    <row r="28" spans="1:28" s="57" customFormat="1" x14ac:dyDescent="0.2">
      <c r="A28" s="52" t="s">
        <v>61</v>
      </c>
      <c r="B28" s="53">
        <v>28782</v>
      </c>
      <c r="C28" s="53">
        <v>28782</v>
      </c>
      <c r="D28" s="53">
        <v>69501.650000000009</v>
      </c>
      <c r="E28" s="53"/>
      <c r="F28" s="53">
        <v>176.25947066000001</v>
      </c>
      <c r="G28" s="53"/>
      <c r="H28" s="53"/>
      <c r="I28" s="54">
        <v>5.8722301098997108E-3</v>
      </c>
      <c r="J28" s="53">
        <v>142.08413355641531</v>
      </c>
      <c r="K28" s="53">
        <v>19.267058889882755</v>
      </c>
      <c r="L28" s="53">
        <v>5.3338087900730642</v>
      </c>
      <c r="M28" s="53">
        <v>1.0881710426156221</v>
      </c>
      <c r="N28" s="47">
        <v>167.77317227898675</v>
      </c>
      <c r="O28" s="55">
        <v>9.5185337644986401</v>
      </c>
      <c r="P28" s="53">
        <v>0</v>
      </c>
      <c r="Q28" s="53">
        <v>-2.9293802012723074</v>
      </c>
      <c r="R28" s="53">
        <v>4.3518368933837635E-5</v>
      </c>
      <c r="S28" s="53">
        <v>0</v>
      </c>
      <c r="T28" s="53">
        <v>0</v>
      </c>
      <c r="U28" s="53">
        <v>1.0291488056523898E-4</v>
      </c>
      <c r="V28" s="53">
        <v>0.63647404863165524</v>
      </c>
      <c r="W28" s="49">
        <v>-2.2927597193911531</v>
      </c>
      <c r="X28" s="53">
        <v>0.13285549999999999</v>
      </c>
      <c r="Y28" s="53">
        <v>2.9938293432375676E-3</v>
      </c>
      <c r="Z28" s="58">
        <v>165.61626188893885</v>
      </c>
      <c r="AA28" s="55">
        <v>9.3961624455577972</v>
      </c>
      <c r="AB28" s="56"/>
    </row>
    <row r="29" spans="1:28" s="57" customFormat="1" x14ac:dyDescent="0.2">
      <c r="A29" s="52" t="s">
        <v>62</v>
      </c>
      <c r="B29" s="53">
        <v>9186</v>
      </c>
      <c r="C29" s="53">
        <v>9186</v>
      </c>
      <c r="D29" s="53">
        <v>29780.31</v>
      </c>
      <c r="E29" s="53"/>
      <c r="F29" s="53">
        <v>215.32821897000005</v>
      </c>
      <c r="G29" s="53"/>
      <c r="H29" s="53"/>
      <c r="I29" s="54">
        <v>7.1738377870532539E-3</v>
      </c>
      <c r="J29" s="53">
        <v>187.79842019646804</v>
      </c>
      <c r="K29" s="53">
        <v>9.0394887085817661</v>
      </c>
      <c r="L29" s="53">
        <v>5.4662772775352266</v>
      </c>
      <c r="M29" s="53">
        <v>1.1151964531222183</v>
      </c>
      <c r="N29" s="47">
        <v>203.41938263570725</v>
      </c>
      <c r="O29" s="55">
        <v>9.4469449294078842</v>
      </c>
      <c r="P29" s="53">
        <v>0</v>
      </c>
      <c r="Q29" s="53">
        <v>-4.0954309453271591</v>
      </c>
      <c r="R29" s="53">
        <v>5.1917049062892694E-3</v>
      </c>
      <c r="S29" s="53">
        <v>0</v>
      </c>
      <c r="T29" s="53">
        <v>0</v>
      </c>
      <c r="U29" s="53">
        <v>9.709015680048706E-4</v>
      </c>
      <c r="V29" s="53">
        <v>0.20262536711678511</v>
      </c>
      <c r="W29" s="49">
        <v>-3.8866429717360802</v>
      </c>
      <c r="X29" s="53">
        <v>0.14237529999999998</v>
      </c>
      <c r="Y29" s="53">
        <v>2.8243861215441486E-2</v>
      </c>
      <c r="Z29" s="58">
        <v>199.7033588251866</v>
      </c>
      <c r="AA29" s="55">
        <v>9.2743700654027919</v>
      </c>
      <c r="AB29" s="56"/>
    </row>
    <row r="30" spans="1:28" s="43" customFormat="1" x14ac:dyDescent="0.2">
      <c r="A30" s="38" t="s">
        <v>63</v>
      </c>
      <c r="B30" s="39">
        <v>76067</v>
      </c>
      <c r="C30" s="40">
        <v>76067</v>
      </c>
      <c r="D30" s="39">
        <v>940610.65</v>
      </c>
      <c r="E30" s="39"/>
      <c r="F30" s="35">
        <v>997.85682436000013</v>
      </c>
      <c r="G30" s="35"/>
      <c r="H30" s="35"/>
      <c r="I30" s="41">
        <v>3.3244425774310901E-2</v>
      </c>
      <c r="J30" s="35">
        <v>894.10567683960846</v>
      </c>
      <c r="K30" s="35">
        <v>159.12769562261747</v>
      </c>
      <c r="L30" s="35">
        <v>35.651074018278798</v>
      </c>
      <c r="M30" s="35">
        <v>7.2733140447477016</v>
      </c>
      <c r="N30" s="47">
        <v>1096.1577605252523</v>
      </c>
      <c r="O30" s="35">
        <v>10.985120648228266</v>
      </c>
      <c r="P30" s="35">
        <v>1.1624181818277661</v>
      </c>
      <c r="Q30" s="35">
        <v>-24.48196638902342</v>
      </c>
      <c r="R30" s="35">
        <v>3.5365647081109644</v>
      </c>
      <c r="S30" s="35">
        <v>0</v>
      </c>
      <c r="T30" s="35">
        <v>0</v>
      </c>
      <c r="U30" s="35">
        <v>3.4581493624582932E-3</v>
      </c>
      <c r="V30" s="35">
        <v>1.6868256405475126</v>
      </c>
      <c r="W30" s="35">
        <v>-18.092699709174724</v>
      </c>
      <c r="X30" s="35">
        <v>1.4527327000000001</v>
      </c>
      <c r="Y30" s="35">
        <v>0.10059875673725302</v>
      </c>
      <c r="Z30" s="35">
        <v>1079.6183922728151</v>
      </c>
      <c r="AA30" s="35">
        <v>10.819371736674295</v>
      </c>
      <c r="AB30" s="67"/>
    </row>
    <row r="31" spans="1:28" s="57" customFormat="1" ht="68" x14ac:dyDescent="0.2">
      <c r="A31" s="52" t="s">
        <v>58</v>
      </c>
      <c r="B31" s="53">
        <v>18215</v>
      </c>
      <c r="C31" s="53">
        <v>18215</v>
      </c>
      <c r="D31" s="53">
        <v>170227.70999999996</v>
      </c>
      <c r="E31" s="53"/>
      <c r="F31" s="53">
        <v>7.2722086400000006</v>
      </c>
      <c r="G31" s="53"/>
      <c r="H31" s="53"/>
      <c r="I31" s="54">
        <v>2.4227964818784636E-4</v>
      </c>
      <c r="J31" s="53">
        <v>4.2741287646601949</v>
      </c>
      <c r="K31" s="53">
        <v>18.195482522228826</v>
      </c>
      <c r="L31" s="53">
        <v>1.508844746719437</v>
      </c>
      <c r="M31" s="53">
        <v>0.30782527567140311</v>
      </c>
      <c r="N31" s="47">
        <v>24.286281309279858</v>
      </c>
      <c r="O31" s="55">
        <v>33.396018337119457</v>
      </c>
      <c r="P31" s="53">
        <v>7.8553621082840391E-3</v>
      </c>
      <c r="Q31" s="53">
        <v>-3.9892910685615184</v>
      </c>
      <c r="R31" s="53">
        <v>5.706579578447073E-3</v>
      </c>
      <c r="S31" s="53">
        <v>0</v>
      </c>
      <c r="T31" s="53">
        <v>0</v>
      </c>
      <c r="U31" s="53">
        <v>1.2180619409617966E-4</v>
      </c>
      <c r="V31" s="53">
        <v>0.61679453496732484</v>
      </c>
      <c r="W31" s="49">
        <v>-3.3588127857133667</v>
      </c>
      <c r="X31" s="55">
        <v>0.2096546</v>
      </c>
      <c r="Y31" s="53">
        <v>3.5433841643732599E-3</v>
      </c>
      <c r="Z31" s="58">
        <v>21.140666507730863</v>
      </c>
      <c r="AA31" s="55">
        <v>29.070489522878788</v>
      </c>
      <c r="AB31" s="66" t="s">
        <v>59</v>
      </c>
    </row>
    <row r="32" spans="1:28" s="57" customFormat="1" x14ac:dyDescent="0.2">
      <c r="A32" s="52" t="s">
        <v>60</v>
      </c>
      <c r="B32" s="53">
        <v>9774</v>
      </c>
      <c r="C32" s="53">
        <v>9774</v>
      </c>
      <c r="D32" s="53">
        <v>87634.34</v>
      </c>
      <c r="E32" s="53"/>
      <c r="F32" s="53">
        <v>14.61204551</v>
      </c>
      <c r="G32" s="53"/>
      <c r="H32" s="53"/>
      <c r="I32" s="54">
        <v>4.868123868167236E-4</v>
      </c>
      <c r="J32" s="53">
        <v>11.044984552172515</v>
      </c>
      <c r="K32" s="53">
        <v>11.480009260747524</v>
      </c>
      <c r="L32" s="53">
        <v>0.85016230130070236</v>
      </c>
      <c r="M32" s="53">
        <v>0.17344491229619227</v>
      </c>
      <c r="N32" s="47">
        <v>23.548601026516931</v>
      </c>
      <c r="O32" s="55">
        <v>16.115882619172687</v>
      </c>
      <c r="P32" s="53">
        <v>1.0756993486741589E-4</v>
      </c>
      <c r="Q32" s="53">
        <v>-0.94486697934221897</v>
      </c>
      <c r="R32" s="53">
        <v>1.2564618329307903E-2</v>
      </c>
      <c r="S32" s="53">
        <v>0</v>
      </c>
      <c r="T32" s="53">
        <v>0</v>
      </c>
      <c r="U32" s="53">
        <v>0</v>
      </c>
      <c r="V32" s="53">
        <v>0.1674634547338773</v>
      </c>
      <c r="W32" s="49">
        <v>-0.76473133634416635</v>
      </c>
      <c r="X32" s="55">
        <v>8.3366800000000005E-2</v>
      </c>
      <c r="Y32" s="53">
        <v>0</v>
      </c>
      <c r="Z32" s="58">
        <v>22.867236490172765</v>
      </c>
      <c r="AA32" s="55">
        <v>15.649579297110172</v>
      </c>
      <c r="AB32" s="56"/>
    </row>
    <row r="33" spans="1:28" s="57" customFormat="1" x14ac:dyDescent="0.2">
      <c r="A33" s="52" t="s">
        <v>61</v>
      </c>
      <c r="B33" s="53">
        <v>16786</v>
      </c>
      <c r="C33" s="53">
        <v>16786</v>
      </c>
      <c r="D33" s="53">
        <v>173536.92</v>
      </c>
      <c r="E33" s="53"/>
      <c r="F33" s="53">
        <v>60.02085155000001</v>
      </c>
      <c r="G33" s="53"/>
      <c r="H33" s="53"/>
      <c r="I33" s="54">
        <v>1.9996443332886767E-3</v>
      </c>
      <c r="J33" s="53">
        <v>49.922761697643857</v>
      </c>
      <c r="K33" s="53">
        <v>24.623662834455558</v>
      </c>
      <c r="L33" s="53">
        <v>2.7814968625542433</v>
      </c>
      <c r="M33" s="53">
        <v>0.5674639755723736</v>
      </c>
      <c r="N33" s="47">
        <v>77.895385370226052</v>
      </c>
      <c r="O33" s="55">
        <v>12.978054019332891</v>
      </c>
      <c r="P33" s="53">
        <v>4.1687052879831425E-2</v>
      </c>
      <c r="Q33" s="53">
        <v>-2.4588976069552131</v>
      </c>
      <c r="R33" s="53">
        <v>9.1886509140495995E-2</v>
      </c>
      <c r="S33" s="53">
        <v>0</v>
      </c>
      <c r="T33" s="53">
        <v>0</v>
      </c>
      <c r="U33" s="53">
        <v>1.4210719721948679E-4</v>
      </c>
      <c r="V33" s="53">
        <v>0.18187274087425848</v>
      </c>
      <c r="W33" s="49">
        <v>-2.1433091968634077</v>
      </c>
      <c r="X33" s="55">
        <v>0.19142819999999999</v>
      </c>
      <c r="Y33" s="53">
        <v>4.1339473415727577E-3</v>
      </c>
      <c r="Z33" s="58">
        <v>75.947638320704215</v>
      </c>
      <c r="AA33" s="55">
        <v>12.653542287289358</v>
      </c>
      <c r="AB33" s="56"/>
    </row>
    <row r="34" spans="1:28" s="57" customFormat="1" x14ac:dyDescent="0.2">
      <c r="A34" s="52" t="s">
        <v>62</v>
      </c>
      <c r="B34" s="53">
        <v>31292</v>
      </c>
      <c r="C34" s="53">
        <v>31292</v>
      </c>
      <c r="D34" s="53">
        <v>509211.68000000005</v>
      </c>
      <c r="E34" s="53"/>
      <c r="F34" s="53">
        <v>915.9517186600001</v>
      </c>
      <c r="G34" s="53"/>
      <c r="H34" s="53"/>
      <c r="I34" s="54">
        <v>3.0515689406017652E-2</v>
      </c>
      <c r="J34" s="53">
        <v>828.86380182513187</v>
      </c>
      <c r="K34" s="53">
        <v>104.82854100518556</v>
      </c>
      <c r="L34" s="53">
        <v>30.510570107704417</v>
      </c>
      <c r="M34" s="53">
        <v>6.2245798812077329</v>
      </c>
      <c r="N34" s="47">
        <v>970.42749281922966</v>
      </c>
      <c r="O34" s="55">
        <v>10.594745040043437</v>
      </c>
      <c r="P34" s="53">
        <v>1.1127681969047833</v>
      </c>
      <c r="Q34" s="53">
        <v>-17.088910734164472</v>
      </c>
      <c r="R34" s="53">
        <v>3.4264070010627132</v>
      </c>
      <c r="S34" s="53">
        <v>0</v>
      </c>
      <c r="T34" s="53">
        <v>0</v>
      </c>
      <c r="U34" s="53">
        <v>3.1942359711426269E-3</v>
      </c>
      <c r="V34" s="53">
        <v>0.7206949099720521</v>
      </c>
      <c r="W34" s="49">
        <v>-11.825846390253782</v>
      </c>
      <c r="X34" s="55">
        <v>0.96828310000000006</v>
      </c>
      <c r="Y34" s="53">
        <v>9.2921425231307003E-2</v>
      </c>
      <c r="Z34" s="58">
        <v>959.66285095420722</v>
      </c>
      <c r="AA34" s="55">
        <v>10.47722092118736</v>
      </c>
      <c r="AB34" s="56"/>
    </row>
    <row r="35" spans="1:28" s="43" customFormat="1" x14ac:dyDescent="0.2">
      <c r="A35" s="38" t="s">
        <v>64</v>
      </c>
      <c r="B35" s="39">
        <v>4636</v>
      </c>
      <c r="C35" s="39">
        <v>4636</v>
      </c>
      <c r="D35" s="39">
        <v>821474.80999999994</v>
      </c>
      <c r="E35" s="39"/>
      <c r="F35" s="39">
        <v>872.91456258000028</v>
      </c>
      <c r="G35" s="39"/>
      <c r="H35" s="39"/>
      <c r="I35" s="41">
        <v>2.9081870940370909E-2</v>
      </c>
      <c r="J35" s="39">
        <v>761.99710779473571</v>
      </c>
      <c r="K35" s="39">
        <v>146.09890923792386</v>
      </c>
      <c r="L35" s="39">
        <v>30.673984416184524</v>
      </c>
      <c r="M35" s="39">
        <v>6.2579186688238275</v>
      </c>
      <c r="N35" s="47">
        <v>945.02792011766792</v>
      </c>
      <c r="O35" s="35">
        <v>10.82612160031479</v>
      </c>
      <c r="P35" s="39">
        <v>9.2989723867597114</v>
      </c>
      <c r="Q35" s="39">
        <v>-4.6812488039704165</v>
      </c>
      <c r="R35" s="39">
        <v>6.6735948058701604</v>
      </c>
      <c r="S35" s="39">
        <v>0</v>
      </c>
      <c r="T35" s="39">
        <v>0</v>
      </c>
      <c r="U35" s="39">
        <v>0</v>
      </c>
      <c r="V35" s="39">
        <v>0.21685342076933045</v>
      </c>
      <c r="W35" s="59">
        <v>11.508171809428786</v>
      </c>
      <c r="X35" s="35">
        <v>3.80024425</v>
      </c>
      <c r="Y35" s="39">
        <v>0</v>
      </c>
      <c r="Z35" s="59">
        <v>960.33633617709665</v>
      </c>
      <c r="AA35" s="35">
        <v>11.001492899129913</v>
      </c>
      <c r="AB35" s="42"/>
    </row>
    <row r="36" spans="1:28" x14ac:dyDescent="0.2">
      <c r="A36" s="60"/>
      <c r="B36" s="45"/>
      <c r="C36" s="45"/>
      <c r="D36" s="45"/>
      <c r="E36" s="45"/>
      <c r="F36" s="47"/>
      <c r="G36" s="47"/>
      <c r="H36" s="47"/>
      <c r="I36" s="46"/>
      <c r="J36" s="47"/>
      <c r="K36" s="47"/>
      <c r="L36" s="47"/>
      <c r="M36" s="47"/>
      <c r="N36" s="47">
        <v>0</v>
      </c>
      <c r="O36" s="47"/>
      <c r="P36" s="47"/>
      <c r="Q36" s="47"/>
      <c r="R36" s="47"/>
      <c r="S36" s="47"/>
      <c r="T36" s="47"/>
      <c r="U36" s="47"/>
      <c r="V36" s="47"/>
      <c r="W36" s="49"/>
      <c r="X36" s="47"/>
      <c r="Y36" s="47"/>
      <c r="Z36" s="49"/>
      <c r="AA36" s="47"/>
      <c r="AB36" s="50"/>
    </row>
    <row r="37" spans="1:28" s="37" customFormat="1" x14ac:dyDescent="0.2">
      <c r="A37" s="61" t="s">
        <v>65</v>
      </c>
      <c r="B37" s="62">
        <v>6780</v>
      </c>
      <c r="C37" s="63">
        <v>6780</v>
      </c>
      <c r="D37" s="62">
        <v>76997.909999999989</v>
      </c>
      <c r="E37" s="62"/>
      <c r="F37" s="48">
        <v>159.80713147</v>
      </c>
      <c r="G37" s="48"/>
      <c r="H37" s="48"/>
      <c r="I37" s="64">
        <v>5.3241068163936102E-3</v>
      </c>
      <c r="J37" s="48">
        <v>127.36721415760869</v>
      </c>
      <c r="K37" s="48">
        <v>26.900925881246955</v>
      </c>
      <c r="L37" s="48">
        <v>6.6502234788731496</v>
      </c>
      <c r="M37" s="48">
        <v>1.3567379149587317</v>
      </c>
      <c r="N37" s="47">
        <v>162.27510143268753</v>
      </c>
      <c r="O37" s="48">
        <v>10.154434282124063</v>
      </c>
      <c r="P37" s="48">
        <v>1.2859326253306871</v>
      </c>
      <c r="Q37" s="48">
        <v>-16.273068181697838</v>
      </c>
      <c r="R37" s="48">
        <v>6.3591128352926532E-2</v>
      </c>
      <c r="S37" s="48">
        <v>0</v>
      </c>
      <c r="T37" s="48">
        <v>0</v>
      </c>
      <c r="U37" s="48">
        <v>0</v>
      </c>
      <c r="V37" s="48">
        <v>0.86740699744036109</v>
      </c>
      <c r="W37" s="48">
        <v>-14.056137430573861</v>
      </c>
      <c r="X37" s="48">
        <v>5.9810299999999997E-2</v>
      </c>
      <c r="Y37" s="48">
        <v>0</v>
      </c>
      <c r="Z37" s="48">
        <v>148.27877430211367</v>
      </c>
      <c r="AA37" s="35">
        <v>9.2786080907753163</v>
      </c>
      <c r="AB37" s="65"/>
    </row>
    <row r="38" spans="1:28" s="57" customFormat="1" x14ac:dyDescent="0.2">
      <c r="A38" s="60" t="s">
        <v>66</v>
      </c>
      <c r="B38" s="53">
        <v>6778</v>
      </c>
      <c r="C38" s="53">
        <v>6778</v>
      </c>
      <c r="D38" s="53">
        <v>76869.909999999989</v>
      </c>
      <c r="E38" s="53"/>
      <c r="F38" s="53">
        <v>139.84655887</v>
      </c>
      <c r="G38" s="53"/>
      <c r="H38" s="53"/>
      <c r="I38" s="54">
        <v>4.6591038239662689E-3</v>
      </c>
      <c r="J38" s="53">
        <v>108.44190668697304</v>
      </c>
      <c r="K38" s="53">
        <v>15.774259335448157</v>
      </c>
      <c r="L38" s="53">
        <v>5.4093680295657292</v>
      </c>
      <c r="M38" s="53">
        <v>1.1035861764635024</v>
      </c>
      <c r="N38" s="47">
        <v>130.72912022845043</v>
      </c>
      <c r="O38" s="55">
        <v>9.348039829136944</v>
      </c>
      <c r="P38" s="53">
        <v>6.0462652403360156E-2</v>
      </c>
      <c r="Q38" s="53">
        <v>-12.982102236306938</v>
      </c>
      <c r="R38" s="53">
        <v>6.3591128352926532E-2</v>
      </c>
      <c r="S38" s="53">
        <v>0</v>
      </c>
      <c r="T38" s="53">
        <v>0</v>
      </c>
      <c r="U38" s="53">
        <v>0</v>
      </c>
      <c r="V38" s="53">
        <v>0.86740699744036109</v>
      </c>
      <c r="W38" s="49">
        <v>-11.990641458110289</v>
      </c>
      <c r="X38" s="53">
        <v>5.9700299999999998E-2</v>
      </c>
      <c r="Y38" s="53">
        <v>0</v>
      </c>
      <c r="Z38" s="58">
        <v>118.79817907034014</v>
      </c>
      <c r="AA38" s="55">
        <v>8.4948946924588817</v>
      </c>
      <c r="AB38" s="56"/>
    </row>
    <row r="39" spans="1:28" s="57" customFormat="1" x14ac:dyDescent="0.2">
      <c r="A39" s="60" t="s">
        <v>67</v>
      </c>
      <c r="B39" s="53">
        <v>2</v>
      </c>
      <c r="C39" s="53">
        <v>2</v>
      </c>
      <c r="D39" s="53">
        <v>128</v>
      </c>
      <c r="E39" s="53"/>
      <c r="F39" s="53">
        <v>19.960572600000003</v>
      </c>
      <c r="G39" s="53"/>
      <c r="H39" s="53"/>
      <c r="I39" s="54">
        <v>6.650029924273413E-4</v>
      </c>
      <c r="J39" s="53">
        <v>18.925307470635641</v>
      </c>
      <c r="K39" s="53">
        <v>11.1266665457988</v>
      </c>
      <c r="L39" s="53">
        <v>1.2408554493074202</v>
      </c>
      <c r="M39" s="53">
        <v>0.25315173849522932</v>
      </c>
      <c r="N39" s="47">
        <v>31.545981204237094</v>
      </c>
      <c r="O39" s="55">
        <v>15.804146422250977</v>
      </c>
      <c r="P39" s="53">
        <v>1.2254699729273268</v>
      </c>
      <c r="Q39" s="53">
        <v>-3.2909659453908984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49">
        <v>-2.0654959724635713</v>
      </c>
      <c r="X39" s="53">
        <v>1.1E-4</v>
      </c>
      <c r="Y39" s="53">
        <v>0</v>
      </c>
      <c r="Z39" s="58">
        <v>29.48059523177352</v>
      </c>
      <c r="AA39" s="55">
        <v>14.769413594765071</v>
      </c>
      <c r="AB39" s="56"/>
    </row>
    <row r="40" spans="1:28" x14ac:dyDescent="0.2">
      <c r="A40" s="44"/>
      <c r="B40" s="45"/>
      <c r="C40" s="45"/>
      <c r="D40" s="45"/>
      <c r="E40" s="45"/>
      <c r="F40" s="47"/>
      <c r="G40" s="47"/>
      <c r="H40" s="47"/>
      <c r="I40" s="46"/>
      <c r="J40" s="47"/>
      <c r="K40" s="47"/>
      <c r="L40" s="47"/>
      <c r="M40" s="47"/>
      <c r="N40" s="47">
        <v>0</v>
      </c>
      <c r="O40" s="47"/>
      <c r="P40" s="47"/>
      <c r="Q40" s="47"/>
      <c r="R40" s="47"/>
      <c r="S40" s="47"/>
      <c r="T40" s="47"/>
      <c r="U40" s="47"/>
      <c r="V40" s="47"/>
      <c r="W40" s="49"/>
      <c r="X40" s="47"/>
      <c r="Y40" s="47"/>
      <c r="Z40" s="49"/>
      <c r="AA40" s="47"/>
      <c r="AB40" s="50"/>
    </row>
    <row r="41" spans="1:28" s="37" customFormat="1" x14ac:dyDescent="0.2">
      <c r="A41" s="61" t="s">
        <v>68</v>
      </c>
      <c r="B41" s="62">
        <v>594306</v>
      </c>
      <c r="C41" s="62">
        <v>594306</v>
      </c>
      <c r="D41" s="62">
        <v>6343686.8521599993</v>
      </c>
      <c r="E41" s="62"/>
      <c r="F41" s="48">
        <v>9656.3115055699982</v>
      </c>
      <c r="G41" s="48"/>
      <c r="H41" s="48"/>
      <c r="I41" s="64">
        <v>0.32170800786619785</v>
      </c>
      <c r="J41" s="48">
        <v>5635.9236905249782</v>
      </c>
      <c r="K41" s="48">
        <v>235.96626088256431</v>
      </c>
      <c r="L41" s="48">
        <v>388.95067413369458</v>
      </c>
      <c r="M41" s="48">
        <v>79.35133733811891</v>
      </c>
      <c r="N41" s="47">
        <v>6340.1919628793567</v>
      </c>
      <c r="O41" s="48">
        <v>6.5658527681321974</v>
      </c>
      <c r="P41" s="48">
        <v>4.3916373908011721E-4</v>
      </c>
      <c r="Q41" s="48">
        <v>-225.59450881411726</v>
      </c>
      <c r="R41" s="48">
        <v>0.1427402510524132</v>
      </c>
      <c r="S41" s="48">
        <v>0</v>
      </c>
      <c r="T41" s="48">
        <v>0</v>
      </c>
      <c r="U41" s="48">
        <v>5.5108236467512539E-3</v>
      </c>
      <c r="V41" s="48">
        <v>-0.86618449714564827</v>
      </c>
      <c r="W41" s="48">
        <v>-226.31200307282464</v>
      </c>
      <c r="X41" s="48">
        <v>5.13E-3</v>
      </c>
      <c r="Y41" s="48">
        <v>0.16031175908126119</v>
      </c>
      <c r="Z41" s="48">
        <v>6114.0454015656123</v>
      </c>
      <c r="AA41" s="48">
        <v>6.3316571736929568</v>
      </c>
      <c r="AB41" s="65"/>
    </row>
    <row r="42" spans="1:28" s="57" customFormat="1" x14ac:dyDescent="0.2">
      <c r="A42" s="60" t="s">
        <v>69</v>
      </c>
      <c r="B42" s="53">
        <v>551220</v>
      </c>
      <c r="C42" s="53">
        <v>551220</v>
      </c>
      <c r="D42" s="53">
        <v>6046139.5599999996</v>
      </c>
      <c r="E42" s="53"/>
      <c r="F42" s="53">
        <v>9238.1913720399989</v>
      </c>
      <c r="G42" s="53"/>
      <c r="H42" s="53"/>
      <c r="I42" s="54">
        <v>0.30777798964660186</v>
      </c>
      <c r="J42" s="53">
        <v>5367.9654333995295</v>
      </c>
      <c r="K42" s="53">
        <v>208.65152185360748</v>
      </c>
      <c r="L42" s="53">
        <v>368.75119949241878</v>
      </c>
      <c r="M42" s="53">
        <v>75.230364081335964</v>
      </c>
      <c r="N42" s="47">
        <v>6020.5985188268924</v>
      </c>
      <c r="O42" s="55">
        <v>6.5170749082430079</v>
      </c>
      <c r="P42" s="53">
        <v>0</v>
      </c>
      <c r="Q42" s="53">
        <v>-203.55670992603564</v>
      </c>
      <c r="R42" s="53">
        <v>9.9797246201097173E-2</v>
      </c>
      <c r="S42" s="53">
        <v>0</v>
      </c>
      <c r="T42" s="53">
        <v>0</v>
      </c>
      <c r="U42" s="53">
        <v>3.6382932780718339E-5</v>
      </c>
      <c r="V42" s="53">
        <v>-1.0747866237381365</v>
      </c>
      <c r="W42" s="49">
        <v>-204.53166292063989</v>
      </c>
      <c r="X42" s="53">
        <v>5.13E-3</v>
      </c>
      <c r="Y42" s="53">
        <v>1.0583920532551765E-3</v>
      </c>
      <c r="Z42" s="58">
        <v>5816.0730442983049</v>
      </c>
      <c r="AA42" s="55">
        <v>6.2956836571940231</v>
      </c>
      <c r="AB42" s="56"/>
    </row>
    <row r="43" spans="1:28" s="57" customFormat="1" x14ac:dyDescent="0.2">
      <c r="A43" s="60" t="s">
        <v>70</v>
      </c>
      <c r="B43" s="53">
        <v>43086</v>
      </c>
      <c r="C43" s="53">
        <v>43086</v>
      </c>
      <c r="D43" s="53">
        <v>297547.29216000001</v>
      </c>
      <c r="E43" s="53"/>
      <c r="F43" s="53">
        <v>418.12013353000003</v>
      </c>
      <c r="G43" s="53"/>
      <c r="H43" s="53"/>
      <c r="I43" s="54">
        <v>1.393001821959604E-2</v>
      </c>
      <c r="J43" s="53">
        <v>267.95825712544854</v>
      </c>
      <c r="K43" s="53">
        <v>27.314739028956833</v>
      </c>
      <c r="L43" s="53">
        <v>20.199474641275803</v>
      </c>
      <c r="M43" s="53">
        <v>4.1209732567829489</v>
      </c>
      <c r="N43" s="47">
        <v>319.59344405246412</v>
      </c>
      <c r="O43" s="55">
        <v>7.6435794027491708</v>
      </c>
      <c r="P43" s="53">
        <v>4.3916373908011721E-4</v>
      </c>
      <c r="Q43" s="53">
        <v>-22.037798888081618</v>
      </c>
      <c r="R43" s="53">
        <v>4.2943004851316031E-2</v>
      </c>
      <c r="S43" s="53">
        <v>0</v>
      </c>
      <c r="T43" s="53">
        <v>0</v>
      </c>
      <c r="U43" s="53">
        <v>5.4744407139705352E-3</v>
      </c>
      <c r="V43" s="53">
        <v>0.20860212659248825</v>
      </c>
      <c r="W43" s="49">
        <v>-21.78034015218476</v>
      </c>
      <c r="X43" s="53">
        <v>0</v>
      </c>
      <c r="Y43" s="53">
        <v>0.15925336702800602</v>
      </c>
      <c r="Z43" s="58">
        <v>297.97235726730736</v>
      </c>
      <c r="AA43" s="55">
        <v>7.1264771383205332</v>
      </c>
      <c r="AB43" s="56"/>
    </row>
    <row r="44" spans="1:28" x14ac:dyDescent="0.2">
      <c r="A44" s="60"/>
      <c r="B44" s="45"/>
      <c r="C44" s="45"/>
      <c r="D44" s="45"/>
      <c r="E44" s="45"/>
      <c r="F44" s="47"/>
      <c r="G44" s="47"/>
      <c r="H44" s="47"/>
      <c r="I44" s="46"/>
      <c r="J44" s="47"/>
      <c r="K44" s="47"/>
      <c r="L44" s="47"/>
      <c r="M44" s="47"/>
      <c r="N44" s="47">
        <v>0</v>
      </c>
      <c r="O44" s="47"/>
      <c r="P44" s="47"/>
      <c r="Q44" s="47"/>
      <c r="R44" s="47"/>
      <c r="S44" s="47"/>
      <c r="T44" s="47"/>
      <c r="U44" s="47"/>
      <c r="V44" s="47"/>
      <c r="W44" s="49"/>
      <c r="X44" s="47"/>
      <c r="Y44" s="47"/>
      <c r="Z44" s="49"/>
      <c r="AA44" s="47"/>
      <c r="AB44" s="50"/>
    </row>
    <row r="45" spans="1:28" s="37" customFormat="1" x14ac:dyDescent="0.2">
      <c r="A45" s="61" t="s">
        <v>71</v>
      </c>
      <c r="B45" s="62">
        <v>2902</v>
      </c>
      <c r="C45" s="63">
        <v>2902</v>
      </c>
      <c r="D45" s="62">
        <v>34677.79</v>
      </c>
      <c r="E45" s="62"/>
      <c r="F45" s="48">
        <v>85.782735700000018</v>
      </c>
      <c r="G45" s="48"/>
      <c r="H45" s="48"/>
      <c r="I45" s="64">
        <v>2.8579228202653727E-3</v>
      </c>
      <c r="J45" s="48">
        <v>51.740761752919099</v>
      </c>
      <c r="K45" s="48">
        <v>2.109450254534563</v>
      </c>
      <c r="L45" s="48">
        <v>3.938208007379381</v>
      </c>
      <c r="M45" s="48">
        <v>0.80344910777510448</v>
      </c>
      <c r="N45" s="47">
        <v>58.591869122608145</v>
      </c>
      <c r="O45" s="48">
        <v>6.8302635308246682</v>
      </c>
      <c r="P45" s="48">
        <v>0</v>
      </c>
      <c r="Q45" s="48">
        <v>-3.4282883097839165</v>
      </c>
      <c r="R45" s="48">
        <v>0</v>
      </c>
      <c r="S45" s="48">
        <v>0</v>
      </c>
      <c r="T45" s="48">
        <v>0</v>
      </c>
      <c r="U45" s="48">
        <v>0</v>
      </c>
      <c r="V45" s="48">
        <v>3.175059290502534E-3</v>
      </c>
      <c r="W45" s="48">
        <v>-3.4251132504934141</v>
      </c>
      <c r="X45" s="48">
        <v>0</v>
      </c>
      <c r="Y45" s="48">
        <v>0</v>
      </c>
      <c r="Z45" s="48">
        <v>55.166755872114727</v>
      </c>
      <c r="AA45" s="48">
        <v>6.4309858413753895</v>
      </c>
      <c r="AB45" s="65"/>
    </row>
    <row r="46" spans="1:28" s="57" customFormat="1" x14ac:dyDescent="0.2">
      <c r="A46" s="60" t="s">
        <v>72</v>
      </c>
      <c r="B46" s="53">
        <v>2889</v>
      </c>
      <c r="C46" s="53">
        <v>2889</v>
      </c>
      <c r="D46" s="53">
        <v>34588.49</v>
      </c>
      <c r="E46" s="53"/>
      <c r="F46" s="53">
        <v>84.663918130000013</v>
      </c>
      <c r="G46" s="53"/>
      <c r="H46" s="53"/>
      <c r="I46" s="54">
        <v>2.8206484871618077E-3</v>
      </c>
      <c r="J46" s="53">
        <v>51.432179059856459</v>
      </c>
      <c r="K46" s="53">
        <v>2.073806388396545</v>
      </c>
      <c r="L46" s="53">
        <v>3.8971214659187461</v>
      </c>
      <c r="M46" s="53">
        <v>0.79506688291134509</v>
      </c>
      <c r="N46" s="47">
        <v>58.198173797083093</v>
      </c>
      <c r="O46" s="55">
        <v>6.8740232064054476</v>
      </c>
      <c r="P46" s="53">
        <v>0</v>
      </c>
      <c r="Q46" s="53">
        <v>-3.4249138694695898</v>
      </c>
      <c r="R46" s="53">
        <v>0</v>
      </c>
      <c r="S46" s="53">
        <v>0</v>
      </c>
      <c r="T46" s="53">
        <v>0</v>
      </c>
      <c r="U46" s="53">
        <v>0</v>
      </c>
      <c r="V46" s="53">
        <v>3.175059290502534E-3</v>
      </c>
      <c r="W46" s="49">
        <v>-3.4217388101790873</v>
      </c>
      <c r="X46" s="53">
        <v>0</v>
      </c>
      <c r="Y46" s="53">
        <v>0</v>
      </c>
      <c r="Z46" s="58">
        <v>54.776434986904007</v>
      </c>
      <c r="AA46" s="55">
        <v>6.469867707137734</v>
      </c>
      <c r="AB46" s="56"/>
    </row>
    <row r="47" spans="1:28" s="57" customFormat="1" x14ac:dyDescent="0.2">
      <c r="A47" s="60" t="s">
        <v>73</v>
      </c>
      <c r="B47" s="53">
        <v>13</v>
      </c>
      <c r="C47" s="53">
        <v>13</v>
      </c>
      <c r="D47" s="53">
        <v>89.3</v>
      </c>
      <c r="E47" s="53"/>
      <c r="F47" s="53">
        <v>1.11881757</v>
      </c>
      <c r="G47" s="53"/>
      <c r="H47" s="53"/>
      <c r="I47" s="54">
        <v>3.7274333103564693E-5</v>
      </c>
      <c r="J47" s="53">
        <v>0.30858269306263653</v>
      </c>
      <c r="K47" s="53">
        <v>3.5643866138018128E-2</v>
      </c>
      <c r="L47" s="53">
        <v>4.1086541460634826E-2</v>
      </c>
      <c r="M47" s="53">
        <v>8.3822248637594205E-3</v>
      </c>
      <c r="N47" s="47">
        <v>0.39369532552504893</v>
      </c>
      <c r="O47" s="55">
        <v>3.5188518314478108</v>
      </c>
      <c r="P47" s="53">
        <v>0</v>
      </c>
      <c r="Q47" s="53">
        <v>-3.374440314326948E-3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49">
        <v>-3.374440314326948E-3</v>
      </c>
      <c r="X47" s="53">
        <v>0</v>
      </c>
      <c r="Y47" s="53">
        <v>0</v>
      </c>
      <c r="Z47" s="58">
        <v>0.390320885210722</v>
      </c>
      <c r="AA47" s="55">
        <v>3.4886910581027255</v>
      </c>
      <c r="AB47" s="56"/>
    </row>
    <row r="48" spans="1:28" x14ac:dyDescent="0.2">
      <c r="A48" s="44"/>
      <c r="B48" s="45"/>
      <c r="C48" s="45"/>
      <c r="D48" s="45"/>
      <c r="E48" s="45"/>
      <c r="F48" s="47"/>
      <c r="G48" s="47"/>
      <c r="H48" s="47"/>
      <c r="I48" s="46"/>
      <c r="J48" s="47"/>
      <c r="K48" s="47"/>
      <c r="L48" s="47"/>
      <c r="M48" s="47"/>
      <c r="N48" s="47">
        <v>0</v>
      </c>
      <c r="O48" s="47"/>
      <c r="P48" s="47"/>
      <c r="Q48" s="47"/>
      <c r="R48" s="47"/>
      <c r="S48" s="47"/>
      <c r="T48" s="47"/>
      <c r="U48" s="47"/>
      <c r="V48" s="47"/>
      <c r="W48" s="49"/>
      <c r="X48" s="47"/>
      <c r="Y48" s="47"/>
      <c r="Z48" s="49"/>
      <c r="AA48" s="47"/>
      <c r="AB48" s="50"/>
    </row>
    <row r="49" spans="1:28" s="37" customFormat="1" x14ac:dyDescent="0.2">
      <c r="A49" s="61" t="s">
        <v>74</v>
      </c>
      <c r="B49" s="62">
        <v>51695</v>
      </c>
      <c r="C49" s="62">
        <v>51695</v>
      </c>
      <c r="D49" s="62">
        <v>401421.13037999993</v>
      </c>
      <c r="E49" s="62"/>
      <c r="F49" s="48">
        <v>384.51088003000007</v>
      </c>
      <c r="G49" s="48"/>
      <c r="H49" s="48"/>
      <c r="I49" s="64">
        <v>1.2810298129464505E-2</v>
      </c>
      <c r="J49" s="48">
        <v>328.49380113947603</v>
      </c>
      <c r="K49" s="48">
        <v>57.066231527569116</v>
      </c>
      <c r="L49" s="48">
        <v>16.902066526706957</v>
      </c>
      <c r="M49" s="48">
        <v>3.4482562233869225</v>
      </c>
      <c r="N49" s="47">
        <v>405.91035541713904</v>
      </c>
      <c r="O49" s="48">
        <v>10.556537577960585</v>
      </c>
      <c r="P49" s="48">
        <v>1.9103177404418119E-2</v>
      </c>
      <c r="Q49" s="48">
        <v>11.852552788789939</v>
      </c>
      <c r="R49" s="48">
        <v>2.2398431099378044E-2</v>
      </c>
      <c r="S49" s="48">
        <v>0</v>
      </c>
      <c r="T49" s="48">
        <v>0</v>
      </c>
      <c r="U49" s="48">
        <v>9.0861622463113976E-4</v>
      </c>
      <c r="V49" s="48">
        <v>1.6173556204911059</v>
      </c>
      <c r="W49" s="48">
        <v>13.512318634009471</v>
      </c>
      <c r="X49" s="48">
        <v>3.0547999999999999E-2</v>
      </c>
      <c r="Y49" s="48">
        <v>2.6431959111277877E-2</v>
      </c>
      <c r="Z49" s="48">
        <v>419.47965401025976</v>
      </c>
      <c r="AA49" s="48">
        <v>10.909435227880453</v>
      </c>
      <c r="AB49" s="65"/>
    </row>
    <row r="50" spans="1:28" s="57" customFormat="1" x14ac:dyDescent="0.2">
      <c r="A50" s="60" t="s">
        <v>75</v>
      </c>
      <c r="B50" s="53">
        <v>36786</v>
      </c>
      <c r="C50" s="53">
        <v>36786</v>
      </c>
      <c r="D50" s="53">
        <v>256900.13189999992</v>
      </c>
      <c r="E50" s="53"/>
      <c r="F50" s="53">
        <v>58.92898082</v>
      </c>
      <c r="G50" s="53"/>
      <c r="H50" s="53"/>
      <c r="I50" s="54">
        <v>1.9632677564567157E-3</v>
      </c>
      <c r="J50" s="53">
        <v>119.33138199904842</v>
      </c>
      <c r="K50" s="53">
        <v>29.365082057013296</v>
      </c>
      <c r="L50" s="53">
        <v>5.7934276740667316</v>
      </c>
      <c r="M50" s="53">
        <v>1.1819396758542289</v>
      </c>
      <c r="N50" s="47">
        <v>155.67183140598266</v>
      </c>
      <c r="O50" s="55">
        <v>26.416854532320187</v>
      </c>
      <c r="P50" s="53">
        <v>0</v>
      </c>
      <c r="Q50" s="53">
        <v>4.5157435128082941</v>
      </c>
      <c r="R50" s="53">
        <v>1.0861931847554801E-3</v>
      </c>
      <c r="S50" s="53">
        <v>0</v>
      </c>
      <c r="T50" s="53">
        <v>0</v>
      </c>
      <c r="U50" s="53">
        <v>3.3741785776814027E-4</v>
      </c>
      <c r="V50" s="53">
        <v>0.29264483147060016</v>
      </c>
      <c r="W50" s="49">
        <v>4.8098119553214174</v>
      </c>
      <c r="X50" s="53">
        <v>1.1626600000000001E-2</v>
      </c>
      <c r="Y50" s="53">
        <v>9.8156017669209505E-3</v>
      </c>
      <c r="Z50" s="58">
        <v>160.50308556307098</v>
      </c>
      <c r="AA50" s="55">
        <v>27.236698026957491</v>
      </c>
      <c r="AB50" s="56"/>
    </row>
    <row r="51" spans="1:28" s="57" customFormat="1" x14ac:dyDescent="0.2">
      <c r="A51" s="60" t="s">
        <v>76</v>
      </c>
      <c r="B51" s="53">
        <v>14909</v>
      </c>
      <c r="C51" s="53">
        <v>14909</v>
      </c>
      <c r="D51" s="53">
        <v>144520.99848000001</v>
      </c>
      <c r="E51" s="53"/>
      <c r="F51" s="53">
        <v>325.58189921000007</v>
      </c>
      <c r="G51" s="53"/>
      <c r="H51" s="53"/>
      <c r="I51" s="54">
        <v>1.0847030373007788E-2</v>
      </c>
      <c r="J51" s="53">
        <v>209.16241914042763</v>
      </c>
      <c r="K51" s="53">
        <v>27.701149470555819</v>
      </c>
      <c r="L51" s="53">
        <v>11.108638852640224</v>
      </c>
      <c r="M51" s="53">
        <v>2.2663165475326936</v>
      </c>
      <c r="N51" s="47">
        <v>250.23852401115636</v>
      </c>
      <c r="O51" s="55">
        <v>7.6858856287263286</v>
      </c>
      <c r="P51" s="53">
        <v>1.9103177404418119E-2</v>
      </c>
      <c r="Q51" s="53">
        <v>7.3368092759816461</v>
      </c>
      <c r="R51" s="53">
        <v>2.1312237914622563E-2</v>
      </c>
      <c r="S51" s="53">
        <v>0</v>
      </c>
      <c r="T51" s="53">
        <v>0</v>
      </c>
      <c r="U51" s="53">
        <v>5.7119836686299948E-4</v>
      </c>
      <c r="V51" s="53">
        <v>1.3247107890205057</v>
      </c>
      <c r="W51" s="49">
        <v>8.7025066786880547</v>
      </c>
      <c r="X51" s="53">
        <v>1.8921399999999998E-2</v>
      </c>
      <c r="Y51" s="53">
        <v>1.6616357344356927E-2</v>
      </c>
      <c r="Z51" s="58">
        <v>258.97656844718875</v>
      </c>
      <c r="AA51" s="55">
        <v>7.9542680067772764</v>
      </c>
      <c r="AB51" s="56"/>
    </row>
    <row r="52" spans="1:28" x14ac:dyDescent="0.2">
      <c r="A52" s="44"/>
      <c r="B52" s="45"/>
      <c r="C52" s="45"/>
      <c r="D52" s="45"/>
      <c r="E52" s="45"/>
      <c r="F52" s="47"/>
      <c r="G52" s="47"/>
      <c r="H52" s="47"/>
      <c r="I52" s="46"/>
      <c r="J52" s="47"/>
      <c r="K52" s="47"/>
      <c r="L52" s="47"/>
      <c r="M52" s="47"/>
      <c r="N52" s="47">
        <v>0</v>
      </c>
      <c r="O52" s="47"/>
      <c r="P52" s="47"/>
      <c r="Q52" s="47"/>
      <c r="R52" s="47"/>
      <c r="S52" s="47"/>
      <c r="T52" s="47"/>
      <c r="U52" s="47"/>
      <c r="V52" s="47"/>
      <c r="W52" s="49"/>
      <c r="X52" s="47"/>
      <c r="Y52" s="47"/>
      <c r="Z52" s="49"/>
      <c r="AA52" s="47"/>
      <c r="AB52" s="50"/>
    </row>
    <row r="53" spans="1:28" s="37" customFormat="1" x14ac:dyDescent="0.2">
      <c r="A53" s="61" t="s">
        <v>77</v>
      </c>
      <c r="B53" s="62">
        <v>14123</v>
      </c>
      <c r="C53" s="63">
        <v>14123</v>
      </c>
      <c r="D53" s="62">
        <v>763048.94972000015</v>
      </c>
      <c r="E53" s="62"/>
      <c r="F53" s="48">
        <v>849.90319205999981</v>
      </c>
      <c r="G53" s="48"/>
      <c r="H53" s="48"/>
      <c r="I53" s="64">
        <v>2.8315228090873966E-2</v>
      </c>
      <c r="J53" s="48">
        <v>596.33928962714231</v>
      </c>
      <c r="K53" s="48">
        <v>150.93984965352811</v>
      </c>
      <c r="L53" s="48">
        <v>35.736313138529162</v>
      </c>
      <c r="M53" s="48">
        <v>7.2907040086562507</v>
      </c>
      <c r="N53" s="47">
        <v>790.30615642785574</v>
      </c>
      <c r="O53" s="48">
        <v>9.2987785410278025</v>
      </c>
      <c r="P53" s="48">
        <v>7.0441720834208343</v>
      </c>
      <c r="Q53" s="48">
        <v>-1.5745003321334317</v>
      </c>
      <c r="R53" s="48">
        <v>13.022357220870646</v>
      </c>
      <c r="S53" s="48">
        <v>0</v>
      </c>
      <c r="T53" s="48">
        <v>0</v>
      </c>
      <c r="U53" s="48">
        <v>3.1792209094389358E-4</v>
      </c>
      <c r="V53" s="48">
        <v>1.0017601100812032</v>
      </c>
      <c r="W53" s="48">
        <v>19.494107004330193</v>
      </c>
      <c r="X53" s="48">
        <v>9.7809689999999989</v>
      </c>
      <c r="Y53" s="48">
        <v>9.2484631911700158E-3</v>
      </c>
      <c r="Z53" s="48">
        <v>819.59048089537737</v>
      </c>
      <c r="AA53" s="48">
        <v>9.6433392479542253</v>
      </c>
      <c r="AB53" s="65"/>
    </row>
    <row r="54" spans="1:28" s="57" customFormat="1" x14ac:dyDescent="0.2">
      <c r="A54" s="60" t="s">
        <v>78</v>
      </c>
      <c r="B54" s="53">
        <v>10126</v>
      </c>
      <c r="C54" s="53">
        <v>10126</v>
      </c>
      <c r="D54" s="53">
        <v>443591.38392000011</v>
      </c>
      <c r="E54" s="53"/>
      <c r="F54" s="53">
        <v>476.37980089999991</v>
      </c>
      <c r="G54" s="53"/>
      <c r="H54" s="53"/>
      <c r="I54" s="54">
        <v>1.5870987244646525E-2</v>
      </c>
      <c r="J54" s="53">
        <v>334.14045934029087</v>
      </c>
      <c r="K54" s="53">
        <v>86.526946454601017</v>
      </c>
      <c r="L54" s="53">
        <v>20.306491015253481</v>
      </c>
      <c r="M54" s="53">
        <v>4.1428060827861914</v>
      </c>
      <c r="N54" s="47">
        <v>445.11670289293158</v>
      </c>
      <c r="O54" s="55">
        <v>9.3437358605884508</v>
      </c>
      <c r="P54" s="53">
        <v>3.3921601038664231</v>
      </c>
      <c r="Q54" s="53">
        <v>0.45895288372598148</v>
      </c>
      <c r="R54" s="53">
        <v>7.7473147245647178</v>
      </c>
      <c r="S54" s="53">
        <v>0</v>
      </c>
      <c r="T54" s="53">
        <v>0</v>
      </c>
      <c r="U54" s="53">
        <v>1.8773053217333003E-4</v>
      </c>
      <c r="V54" s="53">
        <v>0.79177359650931722</v>
      </c>
      <c r="W54" s="49">
        <v>12.390389039198613</v>
      </c>
      <c r="X54" s="53">
        <v>6.3672553000000001</v>
      </c>
      <c r="Y54" s="53">
        <v>5.4611458785674832E-3</v>
      </c>
      <c r="Z54" s="58">
        <v>463.87980837800876</v>
      </c>
      <c r="AA54" s="55">
        <v>9.7376044807446593</v>
      </c>
      <c r="AB54" s="56"/>
    </row>
    <row r="55" spans="1:28" s="57" customFormat="1" x14ac:dyDescent="0.2">
      <c r="A55" s="60" t="s">
        <v>79</v>
      </c>
      <c r="B55" s="53">
        <v>3997</v>
      </c>
      <c r="C55" s="53">
        <v>3997</v>
      </c>
      <c r="D55" s="53">
        <v>319457.56579999998</v>
      </c>
      <c r="E55" s="53"/>
      <c r="F55" s="53">
        <v>373.52339115999996</v>
      </c>
      <c r="G55" s="53"/>
      <c r="H55" s="53"/>
      <c r="I55" s="54">
        <v>1.2444240846227441E-2</v>
      </c>
      <c r="J55" s="53">
        <v>262.19883028685149</v>
      </c>
      <c r="K55" s="53">
        <v>64.412903198927097</v>
      </c>
      <c r="L55" s="53">
        <v>15.429822123275681</v>
      </c>
      <c r="M55" s="53">
        <v>3.1478979258700597</v>
      </c>
      <c r="N55" s="47">
        <v>345.18945353492433</v>
      </c>
      <c r="O55" s="55">
        <v>9.2414414118194088</v>
      </c>
      <c r="P55" s="53">
        <v>3.6520119795544108</v>
      </c>
      <c r="Q55" s="53">
        <v>-2.0334532158594132</v>
      </c>
      <c r="R55" s="53">
        <v>5.275042496305927</v>
      </c>
      <c r="S55" s="53">
        <v>0</v>
      </c>
      <c r="T55" s="53">
        <v>0</v>
      </c>
      <c r="U55" s="53">
        <v>1.3019155877056355E-4</v>
      </c>
      <c r="V55" s="53">
        <v>0.209986513571886</v>
      </c>
      <c r="W55" s="49">
        <v>7.1037179651315805</v>
      </c>
      <c r="X55" s="53">
        <v>3.4137136999999997</v>
      </c>
      <c r="Y55" s="53">
        <v>3.7873173126025316E-3</v>
      </c>
      <c r="Z55" s="58">
        <v>355.71067251736855</v>
      </c>
      <c r="AA55" s="55">
        <v>9.5231163813513007</v>
      </c>
      <c r="AB55" s="56"/>
    </row>
    <row r="56" spans="1:28" x14ac:dyDescent="0.2">
      <c r="A56" s="44"/>
      <c r="B56" s="45"/>
      <c r="C56" s="45"/>
      <c r="D56" s="45"/>
      <c r="E56" s="45"/>
      <c r="F56" s="47"/>
      <c r="G56" s="47"/>
      <c r="H56" s="47"/>
      <c r="I56" s="46"/>
      <c r="J56" s="47"/>
      <c r="K56" s="47"/>
      <c r="L56" s="47"/>
      <c r="M56" s="47"/>
      <c r="N56" s="47">
        <v>0</v>
      </c>
      <c r="O56" s="47"/>
      <c r="P56" s="47"/>
      <c r="Q56" s="47"/>
      <c r="R56" s="47"/>
      <c r="S56" s="47"/>
      <c r="T56" s="47"/>
      <c r="U56" s="47"/>
      <c r="V56" s="47"/>
      <c r="W56" s="49"/>
      <c r="X56" s="47"/>
      <c r="Y56" s="47"/>
      <c r="Z56" s="49"/>
      <c r="AA56" s="47"/>
      <c r="AB56" s="50"/>
    </row>
    <row r="57" spans="1:28" s="37" customFormat="1" x14ac:dyDescent="0.2">
      <c r="A57" s="61" t="s">
        <v>80</v>
      </c>
      <c r="B57" s="62">
        <v>5539</v>
      </c>
      <c r="C57" s="62">
        <v>5539</v>
      </c>
      <c r="D57" s="62">
        <v>3773133.7796800006</v>
      </c>
      <c r="E57" s="62"/>
      <c r="F57" s="62">
        <v>7394.9558768199995</v>
      </c>
      <c r="G57" s="62"/>
      <c r="H57" s="62"/>
      <c r="I57" s="64">
        <v>0.24636907394898344</v>
      </c>
      <c r="J57" s="62">
        <v>5074.4848888508805</v>
      </c>
      <c r="K57" s="62">
        <v>714.328507816968</v>
      </c>
      <c r="L57" s="62">
        <v>303.44360906943388</v>
      </c>
      <c r="M57" s="62">
        <v>61.906708967647489</v>
      </c>
      <c r="N57" s="47">
        <v>6154.1637147049296</v>
      </c>
      <c r="O57" s="48">
        <v>8.3221101210293646</v>
      </c>
      <c r="P57" s="62">
        <v>12.221472661069948</v>
      </c>
      <c r="Q57" s="62">
        <v>-44.512358923109339</v>
      </c>
      <c r="R57" s="62">
        <v>14.839261697329018</v>
      </c>
      <c r="S57" s="62">
        <v>0</v>
      </c>
      <c r="T57" s="62">
        <v>0</v>
      </c>
      <c r="U57" s="62">
        <v>6.9132004977673915</v>
      </c>
      <c r="V57" s="62">
        <v>-1.0600009708230256</v>
      </c>
      <c r="W57" s="68">
        <v>-11.59842503776601</v>
      </c>
      <c r="X57" s="48">
        <v>5.6504774820000003</v>
      </c>
      <c r="Y57" s="45">
        <v>201.10738497899274</v>
      </c>
      <c r="Z57" s="68">
        <v>6349.3231521281559</v>
      </c>
      <c r="AA57" s="48">
        <v>8.5860189808982472</v>
      </c>
      <c r="AB57" s="65"/>
    </row>
    <row r="58" spans="1:28" x14ac:dyDescent="0.2">
      <c r="A58" s="44" t="str">
        <f>'[2]F2.1'!A58</f>
        <v>SCL above 150 HP &amp;/or having Contract/ Maximum Demand above 125 KVA</v>
      </c>
      <c r="B58" s="45">
        <v>5539</v>
      </c>
      <c r="C58" s="45">
        <v>5539</v>
      </c>
      <c r="D58" s="45">
        <v>3773133.7796800006</v>
      </c>
      <c r="E58" s="45"/>
      <c r="F58" s="45">
        <v>7394.9558768199995</v>
      </c>
      <c r="G58" s="45"/>
      <c r="H58" s="45"/>
      <c r="I58" s="54">
        <v>0.24636907394898344</v>
      </c>
      <c r="J58" s="45">
        <v>5074.4848888508805</v>
      </c>
      <c r="K58" s="45">
        <v>714.328507816968</v>
      </c>
      <c r="L58" s="45">
        <v>303.44360906943388</v>
      </c>
      <c r="M58" s="45">
        <v>61.906708967647489</v>
      </c>
      <c r="N58" s="47">
        <v>6154.1637147049296</v>
      </c>
      <c r="O58" s="55">
        <v>8.3221101210293646</v>
      </c>
      <c r="P58" s="45">
        <v>12.221472661069948</v>
      </c>
      <c r="Q58" s="45">
        <v>-44.512358923109339</v>
      </c>
      <c r="R58" s="45">
        <v>14.839261697329018</v>
      </c>
      <c r="S58" s="45">
        <v>0</v>
      </c>
      <c r="T58" s="45">
        <v>0</v>
      </c>
      <c r="U58" s="45">
        <v>6.9132004977673915</v>
      </c>
      <c r="V58" s="45">
        <v>-1.0600009708230256</v>
      </c>
      <c r="W58" s="49">
        <v>-11.59842503776601</v>
      </c>
      <c r="X58" s="53">
        <v>0</v>
      </c>
      <c r="Z58" s="58">
        <v>6343.6726746461563</v>
      </c>
      <c r="AA58" s="55">
        <v>8.5783779921268195</v>
      </c>
      <c r="AB58" s="50"/>
    </row>
    <row r="59" spans="1:28" ht="34" x14ac:dyDescent="0.2">
      <c r="A59" s="69" t="str">
        <f>'[2]F2.1'!A59</f>
        <v>Consumer having Billing demand of 1 MVA or more for the billing month and having load factor 50% or more for the billing month</v>
      </c>
      <c r="B59" s="45">
        <v>0</v>
      </c>
      <c r="C59" s="45">
        <v>0</v>
      </c>
      <c r="D59" s="45">
        <v>0</v>
      </c>
      <c r="E59" s="45"/>
      <c r="F59" s="45">
        <v>0</v>
      </c>
      <c r="G59" s="45"/>
      <c r="H59" s="45"/>
      <c r="I59" s="54">
        <v>0</v>
      </c>
      <c r="J59" s="47" t="s">
        <v>81</v>
      </c>
      <c r="K59" s="47" t="s">
        <v>81</v>
      </c>
      <c r="L59" s="47" t="s">
        <v>81</v>
      </c>
      <c r="M59" s="47" t="s">
        <v>81</v>
      </c>
      <c r="N59" s="47" t="e">
        <v>#VALUE!</v>
      </c>
      <c r="O59" s="55" t="s">
        <v>81</v>
      </c>
      <c r="P59" s="47" t="s">
        <v>81</v>
      </c>
      <c r="Q59" s="47" t="s">
        <v>81</v>
      </c>
      <c r="R59" s="47" t="s">
        <v>81</v>
      </c>
      <c r="S59" s="47" t="s">
        <v>81</v>
      </c>
      <c r="T59" s="47" t="s">
        <v>81</v>
      </c>
      <c r="U59" s="47" t="s">
        <v>81</v>
      </c>
      <c r="V59" s="47" t="s">
        <v>81</v>
      </c>
      <c r="W59" s="49">
        <v>0</v>
      </c>
      <c r="X59" s="53">
        <v>1.0381000000000001E-3</v>
      </c>
      <c r="Y59" s="47" t="s">
        <v>81</v>
      </c>
      <c r="Z59" s="58" t="e">
        <v>#VALUE!</v>
      </c>
      <c r="AA59" s="55" t="e">
        <v>#VALUE!</v>
      </c>
      <c r="AB59" s="50"/>
    </row>
    <row r="60" spans="1:28" x14ac:dyDescent="0.2">
      <c r="A60" s="44"/>
      <c r="B60" s="45"/>
      <c r="C60" s="45"/>
      <c r="D60" s="45"/>
      <c r="E60" s="45"/>
      <c r="F60" s="47"/>
      <c r="G60" s="47"/>
      <c r="H60" s="47"/>
      <c r="I60" s="46"/>
      <c r="J60" s="47"/>
      <c r="K60" s="47"/>
      <c r="L60" s="47"/>
      <c r="M60" s="47"/>
      <c r="N60" s="47">
        <v>0</v>
      </c>
      <c r="O60" s="47"/>
      <c r="P60" s="47"/>
      <c r="Q60" s="47"/>
      <c r="R60" s="47"/>
      <c r="S60" s="47"/>
      <c r="T60" s="47"/>
      <c r="U60" s="47"/>
      <c r="V60" s="47"/>
      <c r="W60" s="49"/>
      <c r="X60" s="47"/>
      <c r="Y60" s="47"/>
      <c r="Z60" s="49"/>
      <c r="AA60" s="47"/>
      <c r="AB60" s="50"/>
    </row>
    <row r="61" spans="1:28" s="37" customFormat="1" x14ac:dyDescent="0.2">
      <c r="A61" s="61" t="s">
        <v>82</v>
      </c>
      <c r="B61" s="62">
        <v>19323</v>
      </c>
      <c r="C61" s="62">
        <v>19323</v>
      </c>
      <c r="D61" s="62">
        <v>128751.0956</v>
      </c>
      <c r="E61" s="62"/>
      <c r="F61" s="48">
        <v>417.07426701000003</v>
      </c>
      <c r="G61" s="48"/>
      <c r="H61" s="48"/>
      <c r="I61" s="64">
        <v>1.3895174311086143E-2</v>
      </c>
      <c r="J61" s="48">
        <v>186.67179238048999</v>
      </c>
      <c r="K61" s="48">
        <v>18.810724505322124</v>
      </c>
      <c r="L61" s="48">
        <v>16.776012606068676</v>
      </c>
      <c r="M61" s="48">
        <v>3.4225394735660384</v>
      </c>
      <c r="N61" s="47">
        <v>225.68106896544683</v>
      </c>
      <c r="O61" s="48">
        <v>5.4110523428681292</v>
      </c>
      <c r="P61" s="48">
        <v>1.875253301492855E-2</v>
      </c>
      <c r="Q61" s="48">
        <v>-21.308779778022615</v>
      </c>
      <c r="R61" s="48">
        <v>2.0272347928446132E-2</v>
      </c>
      <c r="S61" s="48">
        <v>0</v>
      </c>
      <c r="T61" s="48">
        <v>0</v>
      </c>
      <c r="U61" s="48">
        <v>0</v>
      </c>
      <c r="V61" s="48">
        <v>0.81219085740824137</v>
      </c>
      <c r="W61" s="48">
        <v>-20.457564039670999</v>
      </c>
      <c r="X61" s="48">
        <v>1.0381000000000001E-3</v>
      </c>
      <c r="Y61" s="48">
        <v>0</v>
      </c>
      <c r="Z61" s="48">
        <v>205.22454302577583</v>
      </c>
      <c r="AA61" s="48">
        <v>4.9205755247627216</v>
      </c>
      <c r="AB61" s="65"/>
    </row>
    <row r="62" spans="1:28" s="70" customFormat="1" ht="34" x14ac:dyDescent="0.2">
      <c r="A62" s="60" t="s">
        <v>75</v>
      </c>
      <c r="B62" s="53">
        <v>8973</v>
      </c>
      <c r="C62" s="53">
        <v>8973</v>
      </c>
      <c r="D62" s="53">
        <v>49394.263899999998</v>
      </c>
      <c r="E62" s="53"/>
      <c r="F62" s="53">
        <v>14.257195269999997</v>
      </c>
      <c r="G62" s="53"/>
      <c r="H62" s="53"/>
      <c r="I62" s="54">
        <v>4.7499025745238054E-4</v>
      </c>
      <c r="J62" s="53">
        <v>-74.412750698173014</v>
      </c>
      <c r="K62" s="53">
        <v>5.6382538754707747</v>
      </c>
      <c r="L62" s="53">
        <v>2.7417753919666157</v>
      </c>
      <c r="M62" s="53">
        <v>0.55936024411803087</v>
      </c>
      <c r="N62" s="47">
        <v>-65.473361186617595</v>
      </c>
      <c r="O62" s="55">
        <v>-45.92303040443494</v>
      </c>
      <c r="P62" s="53">
        <v>0</v>
      </c>
      <c r="Q62" s="53">
        <v>-11.482357073622481</v>
      </c>
      <c r="R62" s="53">
        <v>0</v>
      </c>
      <c r="S62" s="53">
        <v>0</v>
      </c>
      <c r="T62" s="53">
        <v>0</v>
      </c>
      <c r="U62" s="53">
        <v>0</v>
      </c>
      <c r="V62" s="53">
        <v>0.44530005230312336</v>
      </c>
      <c r="W62" s="49">
        <v>-11.037057021319358</v>
      </c>
      <c r="X62" s="53">
        <v>4.0000000000000003E-5</v>
      </c>
      <c r="Y62" s="53">
        <v>0</v>
      </c>
      <c r="Z62" s="58">
        <v>-76.510378207936952</v>
      </c>
      <c r="AA62" s="55">
        <v>-53.664396649550106</v>
      </c>
      <c r="AB62" s="66" t="s">
        <v>83</v>
      </c>
    </row>
    <row r="63" spans="1:28" s="57" customFormat="1" x14ac:dyDescent="0.2">
      <c r="A63" s="60" t="s">
        <v>76</v>
      </c>
      <c r="B63" s="53">
        <v>10350</v>
      </c>
      <c r="C63" s="53">
        <v>10350</v>
      </c>
      <c r="D63" s="53">
        <v>79356.831699999995</v>
      </c>
      <c r="E63" s="53"/>
      <c r="F63" s="53">
        <v>402.81707174000002</v>
      </c>
      <c r="G63" s="53"/>
      <c r="H63" s="53"/>
      <c r="I63" s="54">
        <v>1.3420184053633761E-2</v>
      </c>
      <c r="J63" s="53">
        <v>261.08454307866299</v>
      </c>
      <c r="K63" s="53">
        <v>13.17247062985135</v>
      </c>
      <c r="L63" s="53">
        <v>14.034237214102061</v>
      </c>
      <c r="M63" s="53">
        <v>2.8631792294480074</v>
      </c>
      <c r="N63" s="47">
        <v>291.15443015206444</v>
      </c>
      <c r="O63" s="55">
        <v>7.2279565733001325</v>
      </c>
      <c r="P63" s="53">
        <v>1.875253301492855E-2</v>
      </c>
      <c r="Q63" s="53">
        <v>-9.8264227044001338</v>
      </c>
      <c r="R63" s="53">
        <v>2.0272347928446132E-2</v>
      </c>
      <c r="S63" s="53">
        <v>0</v>
      </c>
      <c r="T63" s="53">
        <v>0</v>
      </c>
      <c r="U63" s="53">
        <v>0</v>
      </c>
      <c r="V63" s="53">
        <v>0.36689080510511801</v>
      </c>
      <c r="W63" s="49">
        <v>-9.4205070183516408</v>
      </c>
      <c r="X63" s="53">
        <v>9.9810000000000003E-4</v>
      </c>
      <c r="Y63" s="53">
        <v>0</v>
      </c>
      <c r="Z63" s="58">
        <v>281.73492123371278</v>
      </c>
      <c r="AA63" s="55">
        <v>6.9941157165146119</v>
      </c>
      <c r="AB63" s="56"/>
    </row>
    <row r="64" spans="1:28" x14ac:dyDescent="0.2">
      <c r="A64" s="44"/>
      <c r="B64" s="45"/>
      <c r="C64" s="45"/>
      <c r="D64" s="45"/>
      <c r="E64" s="45"/>
      <c r="F64" s="47"/>
      <c r="G64" s="47"/>
      <c r="H64" s="47"/>
      <c r="I64" s="46"/>
      <c r="J64" s="47"/>
      <c r="K64" s="47"/>
      <c r="L64" s="47"/>
      <c r="M64" s="47"/>
      <c r="N64" s="47">
        <v>0</v>
      </c>
      <c r="O64" s="47"/>
      <c r="P64" s="47"/>
      <c r="Q64" s="47"/>
      <c r="R64" s="47"/>
      <c r="S64" s="47"/>
      <c r="T64" s="47"/>
      <c r="U64" s="47"/>
      <c r="V64" s="47"/>
      <c r="W64" s="49"/>
      <c r="X64" s="47"/>
      <c r="Y64" s="47"/>
      <c r="Z64" s="49"/>
      <c r="AA64" s="47"/>
      <c r="AB64" s="50"/>
    </row>
    <row r="65" spans="1:28" s="37" customFormat="1" x14ac:dyDescent="0.2">
      <c r="A65" s="61" t="s">
        <v>84</v>
      </c>
      <c r="B65" s="62">
        <v>430</v>
      </c>
      <c r="C65" s="63">
        <v>430</v>
      </c>
      <c r="D65" s="62">
        <v>20732.92152</v>
      </c>
      <c r="E65" s="62"/>
      <c r="F65" s="48">
        <v>47.304573719999993</v>
      </c>
      <c r="G65" s="48"/>
      <c r="H65" s="48"/>
      <c r="I65" s="64">
        <v>1.5759910153729639E-3</v>
      </c>
      <c r="J65" s="48">
        <v>32.467473104305924</v>
      </c>
      <c r="K65" s="48">
        <v>5.1446731566268671</v>
      </c>
      <c r="L65" s="48">
        <v>1.9373549822839293</v>
      </c>
      <c r="M65" s="48">
        <v>0.39524731274808134</v>
      </c>
      <c r="N65" s="47">
        <v>39.9447485559648</v>
      </c>
      <c r="O65" s="48">
        <v>8.4441620365086347</v>
      </c>
      <c r="P65" s="48">
        <v>1.3979148418222083</v>
      </c>
      <c r="Q65" s="48">
        <v>0.57544602744219731</v>
      </c>
      <c r="R65" s="48">
        <v>0.9328209227253712</v>
      </c>
      <c r="S65" s="48">
        <v>0</v>
      </c>
      <c r="T65" s="48">
        <v>0</v>
      </c>
      <c r="U65" s="48">
        <v>0</v>
      </c>
      <c r="V65" s="48">
        <v>3.3373193832642346E-2</v>
      </c>
      <c r="W65" s="48">
        <v>2.939554985822419</v>
      </c>
      <c r="X65" s="48">
        <v>0.46885359999999998</v>
      </c>
      <c r="Y65" s="48">
        <v>0</v>
      </c>
      <c r="Z65" s="48">
        <v>43.353157141787229</v>
      </c>
      <c r="AA65" s="48">
        <v>9.1646861460793296</v>
      </c>
      <c r="AB65" s="65"/>
    </row>
    <row r="66" spans="1:28" s="57" customFormat="1" x14ac:dyDescent="0.2">
      <c r="A66" s="60" t="s">
        <v>85</v>
      </c>
      <c r="B66" s="53">
        <v>267</v>
      </c>
      <c r="C66" s="53">
        <v>267</v>
      </c>
      <c r="D66" s="53">
        <v>9504.4130000000005</v>
      </c>
      <c r="E66" s="53"/>
      <c r="F66" s="53">
        <v>21.53030291</v>
      </c>
      <c r="G66" s="53"/>
      <c r="H66" s="53"/>
      <c r="I66" s="54">
        <v>7.172998565690992E-4</v>
      </c>
      <c r="J66" s="53">
        <v>13.933296370507627</v>
      </c>
      <c r="K66" s="53">
        <v>2.296452905397163</v>
      </c>
      <c r="L66" s="53">
        <v>0.85520360191404698</v>
      </c>
      <c r="M66" s="53">
        <v>0.17447340760985477</v>
      </c>
      <c r="N66" s="47">
        <v>17.259426285428692</v>
      </c>
      <c r="O66" s="55">
        <v>8.0163415988970357</v>
      </c>
      <c r="P66" s="53">
        <v>0.50296200484879028</v>
      </c>
      <c r="Q66" s="53">
        <v>0.43627157131285899</v>
      </c>
      <c r="R66" s="53">
        <v>0.42746184752198213</v>
      </c>
      <c r="S66" s="53">
        <v>0</v>
      </c>
      <c r="T66" s="53">
        <v>0</v>
      </c>
      <c r="U66" s="53">
        <v>0</v>
      </c>
      <c r="V66" s="53">
        <v>1.7094744187209299E-2</v>
      </c>
      <c r="W66" s="49">
        <v>1.3837901678708406</v>
      </c>
      <c r="X66" s="53">
        <v>0.2085108</v>
      </c>
      <c r="Y66" s="53">
        <v>0</v>
      </c>
      <c r="Z66" s="58">
        <v>18.851727253299533</v>
      </c>
      <c r="AA66" s="55">
        <v>8.7559043326527597</v>
      </c>
      <c r="AB66" s="56"/>
    </row>
    <row r="67" spans="1:28" s="57" customFormat="1" x14ac:dyDescent="0.2">
      <c r="A67" s="60" t="s">
        <v>86</v>
      </c>
      <c r="B67" s="53">
        <v>163</v>
      </c>
      <c r="C67" s="53">
        <v>163</v>
      </c>
      <c r="D67" s="53">
        <v>11228.508519999999</v>
      </c>
      <c r="E67" s="53"/>
      <c r="F67" s="53">
        <v>25.774270809999997</v>
      </c>
      <c r="G67" s="53"/>
      <c r="H67" s="53"/>
      <c r="I67" s="54">
        <v>8.5869115880386467E-4</v>
      </c>
      <c r="J67" s="53">
        <v>18.534176733798301</v>
      </c>
      <c r="K67" s="53">
        <v>2.8482202512297046</v>
      </c>
      <c r="L67" s="53">
        <v>1.0821513803698823</v>
      </c>
      <c r="M67" s="53">
        <v>0.22077390513822656</v>
      </c>
      <c r="N67" s="47">
        <v>22.685322270536115</v>
      </c>
      <c r="O67" s="55">
        <v>8.8015379514576146</v>
      </c>
      <c r="P67" s="53">
        <v>0.89495283697341799</v>
      </c>
      <c r="Q67" s="53">
        <v>0.13917445612933832</v>
      </c>
      <c r="R67" s="53">
        <v>0.50535907520338907</v>
      </c>
      <c r="S67" s="53">
        <v>0</v>
      </c>
      <c r="T67" s="53">
        <v>0</v>
      </c>
      <c r="U67" s="53">
        <v>0</v>
      </c>
      <c r="V67" s="53">
        <v>1.6278449645433048E-2</v>
      </c>
      <c r="W67" s="49">
        <v>1.5557648179515784</v>
      </c>
      <c r="X67" s="53">
        <v>0.26034279999999999</v>
      </c>
      <c r="Y67" s="53">
        <v>0</v>
      </c>
      <c r="Z67" s="58">
        <v>24.501429888487696</v>
      </c>
      <c r="AA67" s="55">
        <v>9.5061583193195673</v>
      </c>
      <c r="AB67" s="56"/>
    </row>
    <row r="68" spans="1:28" x14ac:dyDescent="0.2">
      <c r="A68" s="44"/>
      <c r="B68" s="45"/>
      <c r="C68" s="45"/>
      <c r="D68" s="45"/>
      <c r="E68" s="45"/>
      <c r="F68" s="47"/>
      <c r="G68" s="47"/>
      <c r="H68" s="47"/>
      <c r="I68" s="46"/>
      <c r="J68" s="47"/>
      <c r="K68" s="47"/>
      <c r="L68" s="47"/>
      <c r="M68" s="47"/>
      <c r="N68" s="47">
        <v>0</v>
      </c>
      <c r="O68" s="47"/>
      <c r="P68" s="47"/>
      <c r="Q68" s="47"/>
      <c r="R68" s="47"/>
      <c r="S68" s="47"/>
      <c r="T68" s="47"/>
      <c r="U68" s="47"/>
      <c r="V68" s="47"/>
      <c r="W68" s="49"/>
      <c r="X68" s="47"/>
      <c r="Y68" s="47"/>
      <c r="Z68" s="49"/>
      <c r="AA68" s="47"/>
      <c r="AB68" s="50"/>
    </row>
    <row r="69" spans="1:28" s="37" customFormat="1" x14ac:dyDescent="0.2">
      <c r="A69" s="61" t="s">
        <v>87</v>
      </c>
      <c r="B69" s="62">
        <v>204</v>
      </c>
      <c r="C69" s="62">
        <v>204</v>
      </c>
      <c r="D69" s="62">
        <v>101165.27634000001</v>
      </c>
      <c r="E69" s="62"/>
      <c r="F69" s="62">
        <v>349.73279314999996</v>
      </c>
      <c r="G69" s="62"/>
      <c r="H69" s="62"/>
      <c r="I69" s="64">
        <v>1.1651637388133962E-2</v>
      </c>
      <c r="J69" s="62">
        <v>232.09423365789186</v>
      </c>
      <c r="K69" s="62">
        <v>26.116027827806139</v>
      </c>
      <c r="L69" s="62">
        <v>14.987720931533616</v>
      </c>
      <c r="M69" s="62">
        <v>3.0577031450494703</v>
      </c>
      <c r="N69" s="47">
        <v>276.25568556228109</v>
      </c>
      <c r="O69" s="48">
        <v>7.8990501026249307</v>
      </c>
      <c r="P69" s="62">
        <v>1.418086326279038</v>
      </c>
      <c r="Q69" s="62">
        <v>0.85285032792854643</v>
      </c>
      <c r="R69" s="62">
        <v>1.1182794106232927</v>
      </c>
      <c r="S69" s="62">
        <v>0</v>
      </c>
      <c r="T69" s="62">
        <v>0</v>
      </c>
      <c r="U69" s="62">
        <v>0.3540941514166574</v>
      </c>
      <c r="V69" s="62">
        <v>4.6815782575286655E-3</v>
      </c>
      <c r="W69" s="68">
        <v>3.7479917945050629</v>
      </c>
      <c r="X69" s="53">
        <v>0.55359978599999993</v>
      </c>
      <c r="Y69" s="48">
        <v>10.300720896313791</v>
      </c>
      <c r="Z69" s="68">
        <v>290.85799803909998</v>
      </c>
      <c r="AA69" s="48">
        <v>8.3165777912725307</v>
      </c>
      <c r="AB69" s="65"/>
    </row>
    <row r="70" spans="1:28" x14ac:dyDescent="0.2">
      <c r="A70" s="44"/>
      <c r="B70" s="45"/>
      <c r="C70" s="45"/>
      <c r="D70" s="45"/>
      <c r="E70" s="45"/>
      <c r="F70" s="47"/>
      <c r="G70" s="47"/>
      <c r="H70" s="47"/>
      <c r="I70" s="46"/>
      <c r="J70" s="47"/>
      <c r="K70" s="47"/>
      <c r="L70" s="47"/>
      <c r="M70" s="47"/>
      <c r="N70" s="47">
        <v>0</v>
      </c>
      <c r="O70" s="47"/>
      <c r="P70" s="47"/>
      <c r="Q70" s="47"/>
      <c r="R70" s="47"/>
      <c r="S70" s="47"/>
      <c r="T70" s="47"/>
      <c r="U70" s="47"/>
      <c r="V70" s="47"/>
      <c r="W70" s="49"/>
      <c r="X70" s="53">
        <v>1.6818600000000003E-2</v>
      </c>
      <c r="Y70" s="47"/>
      <c r="Z70" s="49"/>
      <c r="AA70" s="47"/>
      <c r="AB70" s="50"/>
    </row>
    <row r="71" spans="1:28" s="37" customFormat="1" x14ac:dyDescent="0.2">
      <c r="A71" s="61" t="s">
        <v>88</v>
      </c>
      <c r="B71" s="62">
        <v>4279</v>
      </c>
      <c r="C71" s="63">
        <v>4279</v>
      </c>
      <c r="D71" s="62">
        <v>104175.62000000001</v>
      </c>
      <c r="E71" s="62"/>
      <c r="F71" s="48">
        <v>172.22963098</v>
      </c>
      <c r="G71" s="48"/>
      <c r="H71" s="48"/>
      <c r="I71" s="64">
        <v>5.7379726664933805E-3</v>
      </c>
      <c r="J71" s="48">
        <v>128.43500567997336</v>
      </c>
      <c r="K71" s="48">
        <v>16.728509550899055</v>
      </c>
      <c r="L71" s="48">
        <v>6.5685375136605391</v>
      </c>
      <c r="M71" s="48">
        <v>1.3400728440064504</v>
      </c>
      <c r="N71" s="47">
        <v>153.07212558853939</v>
      </c>
      <c r="O71" s="48">
        <v>8.8876765697950528</v>
      </c>
      <c r="P71" s="48">
        <v>0.79721643363245098</v>
      </c>
      <c r="Q71" s="48">
        <v>5.5017363548247999</v>
      </c>
      <c r="R71" s="48">
        <v>1.1817576050323697</v>
      </c>
      <c r="S71" s="48">
        <v>0</v>
      </c>
      <c r="T71" s="48">
        <v>0</v>
      </c>
      <c r="U71" s="48">
        <v>0</v>
      </c>
      <c r="V71" s="48">
        <v>-0.10378357173399885</v>
      </c>
      <c r="W71" s="48">
        <v>7.3769268217556219</v>
      </c>
      <c r="X71" s="48">
        <v>0.28647259999999997</v>
      </c>
      <c r="Y71" s="48">
        <v>0</v>
      </c>
      <c r="Z71" s="48">
        <v>160.73552501029502</v>
      </c>
      <c r="AA71" s="48">
        <v>9.3326290078947149</v>
      </c>
      <c r="AB71" s="65"/>
    </row>
    <row r="72" spans="1:28" s="57" customFormat="1" x14ac:dyDescent="0.2">
      <c r="A72" s="60" t="s">
        <v>89</v>
      </c>
      <c r="B72" s="53">
        <v>4068</v>
      </c>
      <c r="C72" s="53">
        <v>4068</v>
      </c>
      <c r="D72" s="53">
        <v>18232.78</v>
      </c>
      <c r="E72" s="53"/>
      <c r="F72" s="53">
        <v>21.001124070000003</v>
      </c>
      <c r="G72" s="53"/>
      <c r="H72" s="53"/>
      <c r="I72" s="54">
        <v>6.9966982564858215E-4</v>
      </c>
      <c r="J72" s="53">
        <v>17.868957527713587</v>
      </c>
      <c r="K72" s="53">
        <v>3.2478964089652247</v>
      </c>
      <c r="L72" s="53">
        <v>0.88873762678095025</v>
      </c>
      <c r="M72" s="53">
        <v>0.18131481423665971</v>
      </c>
      <c r="N72" s="47">
        <v>22.186906377696424</v>
      </c>
      <c r="O72" s="35">
        <v>10.564628018835576</v>
      </c>
      <c r="P72" s="53">
        <v>0.20385849982659504</v>
      </c>
      <c r="Q72" s="53">
        <v>-0.36379251589827538</v>
      </c>
      <c r="R72" s="53">
        <v>0.11908434018991396</v>
      </c>
      <c r="S72" s="53">
        <v>0</v>
      </c>
      <c r="T72" s="53">
        <v>0</v>
      </c>
      <c r="U72" s="53">
        <v>0</v>
      </c>
      <c r="V72" s="53">
        <v>-0.10833466121275838</v>
      </c>
      <c r="W72" s="49">
        <v>-0.14918433709452478</v>
      </c>
      <c r="X72" s="53">
        <v>1.6818600000000003E-2</v>
      </c>
      <c r="Y72" s="53">
        <v>0</v>
      </c>
      <c r="Z72" s="58">
        <v>22.0545406406019</v>
      </c>
      <c r="AA72" s="55">
        <v>10.501600089162226</v>
      </c>
      <c r="AB72" s="56"/>
    </row>
    <row r="73" spans="1:28" s="57" customFormat="1" x14ac:dyDescent="0.2">
      <c r="A73" s="60" t="s">
        <v>90</v>
      </c>
      <c r="B73" s="53">
        <v>211</v>
      </c>
      <c r="C73" s="53">
        <v>211</v>
      </c>
      <c r="D73" s="53">
        <v>85942.840000000011</v>
      </c>
      <c r="E73" s="53"/>
      <c r="F73" s="53">
        <v>151.22850690999999</v>
      </c>
      <c r="G73" s="53"/>
      <c r="H73" s="53"/>
      <c r="I73" s="54">
        <v>5.038302840844798E-3</v>
      </c>
      <c r="J73" s="53">
        <v>110.56604815225978</v>
      </c>
      <c r="K73" s="53">
        <v>13.48061314193383</v>
      </c>
      <c r="L73" s="53">
        <v>5.6797998868795885</v>
      </c>
      <c r="M73" s="53">
        <v>1.1587580297697908</v>
      </c>
      <c r="N73" s="47">
        <v>130.88521921084299</v>
      </c>
      <c r="O73" s="35">
        <v>8.6547980857032574</v>
      </c>
      <c r="P73" s="53">
        <v>0.593357933805856</v>
      </c>
      <c r="Q73" s="53">
        <v>5.8655288707230753</v>
      </c>
      <c r="R73" s="53">
        <v>1.0626732648424557</v>
      </c>
      <c r="S73" s="53">
        <v>0</v>
      </c>
      <c r="T73" s="53">
        <v>0</v>
      </c>
      <c r="U73" s="53">
        <v>0</v>
      </c>
      <c r="V73" s="53">
        <v>4.5510894787595332E-3</v>
      </c>
      <c r="W73" s="49">
        <v>7.5261111588501466</v>
      </c>
      <c r="X73" s="53">
        <v>0.26965399999999995</v>
      </c>
      <c r="Y73" s="53">
        <v>0</v>
      </c>
      <c r="Z73" s="58">
        <v>138.68098436969314</v>
      </c>
      <c r="AA73" s="55">
        <v>9.1702938290745521</v>
      </c>
      <c r="AB73" s="56"/>
    </row>
    <row r="74" spans="1:28" x14ac:dyDescent="0.2">
      <c r="A74" s="44"/>
      <c r="B74" s="45"/>
      <c r="C74" s="45"/>
      <c r="D74" s="45"/>
      <c r="E74" s="45"/>
      <c r="F74" s="47"/>
      <c r="G74" s="47"/>
      <c r="H74" s="47"/>
      <c r="I74" s="46"/>
      <c r="J74" s="47"/>
      <c r="K74" s="47"/>
      <c r="L74" s="47"/>
      <c r="M74" s="47"/>
      <c r="N74" s="47">
        <v>0</v>
      </c>
      <c r="O74" s="47"/>
      <c r="P74" s="47"/>
      <c r="Q74" s="47"/>
      <c r="R74" s="47"/>
      <c r="S74" s="47"/>
      <c r="T74" s="47"/>
      <c r="U74" s="47"/>
      <c r="V74" s="47"/>
      <c r="W74" s="49"/>
      <c r="X74" s="47"/>
      <c r="Y74" s="47"/>
      <c r="Z74" s="49"/>
      <c r="AA74" s="47"/>
      <c r="AB74" s="50"/>
    </row>
    <row r="75" spans="1:28" s="37" customFormat="1" x14ac:dyDescent="0.2">
      <c r="A75" s="61" t="s">
        <v>91</v>
      </c>
      <c r="B75" s="62">
        <v>0</v>
      </c>
      <c r="C75" s="63">
        <v>0</v>
      </c>
      <c r="D75" s="62">
        <v>0</v>
      </c>
      <c r="E75" s="62"/>
      <c r="F75" s="48">
        <v>1.0000000000000001E-5</v>
      </c>
      <c r="G75" s="48"/>
      <c r="H75" s="48"/>
      <c r="I75" s="64">
        <v>3.3315827444115568E-10</v>
      </c>
      <c r="J75" s="48">
        <v>1.0174438106003282E-7</v>
      </c>
      <c r="K75" s="48">
        <v>0</v>
      </c>
      <c r="L75" s="48">
        <v>0</v>
      </c>
      <c r="M75" s="48">
        <v>0</v>
      </c>
      <c r="N75" s="47">
        <v>1.0174438106003282E-7</v>
      </c>
      <c r="O75" s="48"/>
      <c r="P75" s="48">
        <v>0</v>
      </c>
      <c r="Q75" s="48">
        <v>1.0247118688492976E-7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68">
        <v>1.0247118688492976E-7</v>
      </c>
      <c r="X75" s="48">
        <v>0</v>
      </c>
      <c r="Y75" s="48">
        <v>0</v>
      </c>
      <c r="Z75" s="68">
        <v>2.0421556794496258E-7</v>
      </c>
      <c r="AA75" s="48"/>
      <c r="AB75" s="65"/>
    </row>
    <row r="76" spans="1:28" x14ac:dyDescent="0.2">
      <c r="A76" s="44"/>
      <c r="B76" s="53"/>
      <c r="C76" s="51"/>
      <c r="D76" s="53"/>
      <c r="E76" s="53"/>
      <c r="F76" s="55"/>
      <c r="G76" s="55"/>
      <c r="H76" s="55"/>
      <c r="I76" s="46"/>
      <c r="J76" s="55"/>
      <c r="K76" s="55"/>
      <c r="L76" s="55"/>
      <c r="M76" s="55"/>
      <c r="N76" s="47">
        <v>0</v>
      </c>
      <c r="O76" s="47"/>
      <c r="P76" s="55"/>
      <c r="Q76" s="55"/>
      <c r="R76" s="55"/>
      <c r="S76" s="55"/>
      <c r="T76" s="55"/>
      <c r="U76" s="55"/>
      <c r="V76" s="55"/>
      <c r="W76" s="49"/>
      <c r="X76" s="55"/>
      <c r="Y76" s="55"/>
      <c r="Z76" s="49"/>
      <c r="AA76" s="47"/>
      <c r="AB76" s="50"/>
    </row>
    <row r="77" spans="1:28" x14ac:dyDescent="0.2">
      <c r="A77" s="61" t="s">
        <v>92</v>
      </c>
      <c r="B77" s="62">
        <v>128</v>
      </c>
      <c r="C77" s="63">
        <v>128</v>
      </c>
      <c r="D77" s="62">
        <v>2904.96</v>
      </c>
      <c r="E77" s="62"/>
      <c r="F77" s="48">
        <v>2.2099772099999995</v>
      </c>
      <c r="G77" s="48"/>
      <c r="H77" s="48"/>
      <c r="I77" s="64"/>
      <c r="J77" s="48">
        <v>0</v>
      </c>
      <c r="K77" s="48">
        <v>0</v>
      </c>
      <c r="L77" s="48">
        <v>0</v>
      </c>
      <c r="M77" s="48">
        <v>0</v>
      </c>
      <c r="N77" s="47">
        <v>0</v>
      </c>
      <c r="O77" s="48"/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68">
        <v>0</v>
      </c>
      <c r="X77" s="48">
        <v>2.3E-3</v>
      </c>
      <c r="Y77" s="48">
        <v>0</v>
      </c>
      <c r="Z77" s="68">
        <v>2.3E-3</v>
      </c>
      <c r="AA77" s="48"/>
      <c r="AB77" s="65"/>
    </row>
    <row r="78" spans="1:28" x14ac:dyDescent="0.2">
      <c r="A78" s="60" t="s">
        <v>93</v>
      </c>
      <c r="B78" s="53">
        <v>121</v>
      </c>
      <c r="C78" s="53">
        <v>0</v>
      </c>
      <c r="D78" s="53">
        <v>1910.96</v>
      </c>
      <c r="E78" s="53"/>
      <c r="F78" s="53">
        <v>2.0189542099999995</v>
      </c>
      <c r="G78" s="53"/>
      <c r="H78" s="53"/>
      <c r="I78" s="64"/>
      <c r="J78" s="53">
        <v>0</v>
      </c>
      <c r="K78" s="53">
        <v>0</v>
      </c>
      <c r="L78" s="53">
        <v>0</v>
      </c>
      <c r="M78" s="53">
        <v>0</v>
      </c>
      <c r="N78" s="47">
        <v>0</v>
      </c>
      <c r="O78" s="48"/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68"/>
      <c r="X78" s="53">
        <v>0</v>
      </c>
      <c r="Y78" s="53">
        <v>0</v>
      </c>
      <c r="Z78" s="68"/>
      <c r="AA78" s="48"/>
      <c r="AB78" s="65"/>
    </row>
    <row r="79" spans="1:28" x14ac:dyDescent="0.2">
      <c r="A79" s="60" t="s">
        <v>93</v>
      </c>
      <c r="B79" s="53">
        <v>7</v>
      </c>
      <c r="C79" s="53">
        <v>0</v>
      </c>
      <c r="D79" s="53">
        <v>994</v>
      </c>
      <c r="E79" s="53"/>
      <c r="F79" s="53">
        <v>0.19102300000000003</v>
      </c>
      <c r="G79" s="53"/>
      <c r="H79" s="53"/>
      <c r="I79" s="64"/>
      <c r="J79" s="53">
        <v>0</v>
      </c>
      <c r="K79" s="53">
        <v>0</v>
      </c>
      <c r="L79" s="53">
        <v>0</v>
      </c>
      <c r="M79" s="53">
        <v>0</v>
      </c>
      <c r="N79" s="47">
        <v>0</v>
      </c>
      <c r="O79" s="48"/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68"/>
      <c r="X79" s="53">
        <v>0</v>
      </c>
      <c r="Y79" s="53">
        <v>0</v>
      </c>
      <c r="Z79" s="68"/>
      <c r="AA79" s="48"/>
      <c r="AB79" s="65"/>
    </row>
    <row r="80" spans="1:28" x14ac:dyDescent="0.2">
      <c r="A80" s="44"/>
      <c r="B80" s="53"/>
      <c r="C80" s="51"/>
      <c r="D80" s="53"/>
      <c r="E80" s="53"/>
      <c r="F80" s="55"/>
      <c r="G80" s="55"/>
      <c r="H80" s="55"/>
      <c r="I80" s="46"/>
      <c r="J80" s="55"/>
      <c r="K80" s="55"/>
      <c r="L80" s="55"/>
      <c r="M80" s="55"/>
      <c r="N80" s="47">
        <v>0</v>
      </c>
      <c r="O80" s="47"/>
      <c r="P80" s="55"/>
      <c r="Q80" s="55"/>
      <c r="R80" s="55"/>
      <c r="S80" s="55"/>
      <c r="T80" s="55"/>
      <c r="U80" s="55"/>
      <c r="V80" s="55"/>
      <c r="W80" s="49"/>
      <c r="X80" s="55"/>
      <c r="Y80" s="55"/>
      <c r="Z80" s="49"/>
      <c r="AA80" s="47"/>
      <c r="AB80" s="50"/>
    </row>
    <row r="81" spans="1:33" s="37" customFormat="1" x14ac:dyDescent="0.2">
      <c r="A81" s="61" t="s">
        <v>94</v>
      </c>
      <c r="B81" s="71"/>
      <c r="C81" s="71"/>
      <c r="D81" s="71"/>
      <c r="E81" s="71"/>
      <c r="F81" s="72">
        <v>2002.5304860000001</v>
      </c>
      <c r="G81" s="72"/>
      <c r="H81" s="72"/>
      <c r="I81" s="64">
        <v>6.6715960123156892E-2</v>
      </c>
      <c r="J81" s="72">
        <v>1127.4176666999999</v>
      </c>
      <c r="K81" s="72"/>
      <c r="L81" s="72"/>
      <c r="M81" s="72"/>
      <c r="N81" s="47">
        <v>1127.4176666999999</v>
      </c>
      <c r="O81" s="48">
        <v>5.6299650596180726</v>
      </c>
      <c r="P81" s="72"/>
      <c r="Q81" s="72"/>
      <c r="R81" s="72"/>
      <c r="S81" s="72"/>
      <c r="T81" s="72"/>
      <c r="U81" s="72"/>
      <c r="V81" s="72"/>
      <c r="W81" s="68">
        <v>0</v>
      </c>
      <c r="X81" s="72"/>
      <c r="Y81" s="72"/>
      <c r="Z81" s="68">
        <v>1127.4176666999999</v>
      </c>
      <c r="AA81" s="48">
        <v>5.6299650596180726</v>
      </c>
      <c r="AB81" s="65"/>
    </row>
    <row r="82" spans="1:33" x14ac:dyDescent="0.2">
      <c r="A82" s="44"/>
      <c r="B82" s="53"/>
      <c r="C82" s="51"/>
      <c r="D82" s="53"/>
      <c r="E82" s="53"/>
      <c r="F82" s="55"/>
      <c r="G82" s="55"/>
      <c r="H82" s="55"/>
      <c r="I82" s="46"/>
      <c r="J82" s="55"/>
      <c r="K82" s="55"/>
      <c r="L82" s="55"/>
      <c r="M82" s="55"/>
      <c r="N82" s="47"/>
      <c r="O82" s="47"/>
      <c r="P82" s="55"/>
      <c r="Q82" s="55"/>
      <c r="R82" s="55"/>
      <c r="S82" s="55"/>
      <c r="T82" s="55"/>
      <c r="U82" s="55"/>
      <c r="V82" s="55"/>
      <c r="W82" s="49"/>
      <c r="X82" s="55"/>
      <c r="Y82" s="55"/>
      <c r="Z82" s="49"/>
      <c r="AA82" s="47"/>
      <c r="AB82" s="50"/>
    </row>
    <row r="83" spans="1:33" s="37" customFormat="1" ht="17" thickBot="1" x14ac:dyDescent="0.25">
      <c r="A83" s="73" t="s">
        <v>95</v>
      </c>
      <c r="B83" s="74">
        <v>4925780</v>
      </c>
      <c r="C83" s="75">
        <v>4925780</v>
      </c>
      <c r="D83" s="74">
        <v>20146340.345400002</v>
      </c>
      <c r="E83" s="74"/>
      <c r="F83" s="76">
        <v>30015.763578959999</v>
      </c>
      <c r="G83" s="76"/>
      <c r="H83" s="76"/>
      <c r="I83" s="77">
        <v>0.99992637278061625</v>
      </c>
      <c r="J83" s="76">
        <v>19406.176100001845</v>
      </c>
      <c r="K83" s="76">
        <v>2652.7954999999997</v>
      </c>
      <c r="L83" s="76">
        <v>1120.3306745791017</v>
      </c>
      <c r="M83" s="76">
        <v>228.56301120128921</v>
      </c>
      <c r="N83" s="76">
        <v>23407.865285782245</v>
      </c>
      <c r="O83" s="76">
        <v>7.7985240069622419</v>
      </c>
      <c r="P83" s="76">
        <v>35.524000000000001</v>
      </c>
      <c r="Q83" s="76">
        <v>-461.92379996367623</v>
      </c>
      <c r="R83" s="76">
        <v>43.002499999999998</v>
      </c>
      <c r="S83" s="76">
        <v>0</v>
      </c>
      <c r="T83" s="76">
        <v>0</v>
      </c>
      <c r="U83" s="76">
        <v>7.3441000000000001</v>
      </c>
      <c r="V83" s="76">
        <v>43.5503</v>
      </c>
      <c r="W83" s="76">
        <v>-332.50289996367616</v>
      </c>
      <c r="X83" s="76">
        <v>23.116433117999996</v>
      </c>
      <c r="Y83" s="76">
        <v>213.64240000000007</v>
      </c>
      <c r="Z83" s="76">
        <v>23312.121218936565</v>
      </c>
      <c r="AA83" s="76">
        <v>7.7666260788639558</v>
      </c>
      <c r="AB83" s="78"/>
      <c r="AD83" s="79"/>
      <c r="AE83" s="80"/>
      <c r="AF83" s="81"/>
      <c r="AG83" s="81"/>
    </row>
    <row r="84" spans="1:33" s="37" customFormat="1" x14ac:dyDescent="0.2">
      <c r="A84" s="82"/>
      <c r="B84" s="83"/>
      <c r="C84" s="83"/>
      <c r="D84" s="83"/>
      <c r="E84" s="83"/>
      <c r="F84" s="84"/>
      <c r="G84" s="84"/>
      <c r="H84" s="84"/>
      <c r="I84" s="85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6"/>
    </row>
    <row r="85" spans="1:33" ht="17" thickBot="1" x14ac:dyDescent="0.25">
      <c r="F85" s="87"/>
      <c r="G85" s="87"/>
      <c r="H85" s="87"/>
      <c r="J85" s="6"/>
      <c r="K85" s="88"/>
      <c r="L85" s="6"/>
      <c r="N85" s="89"/>
      <c r="P85" s="6"/>
      <c r="R85" s="6"/>
      <c r="U85" s="6"/>
      <c r="X85" s="6"/>
    </row>
    <row r="86" spans="1:33" ht="17" x14ac:dyDescent="0.2">
      <c r="A86" s="90" t="s">
        <v>96</v>
      </c>
      <c r="B86" s="91">
        <f>Z83</f>
        <v>23312.121218936565</v>
      </c>
      <c r="C86" s="92"/>
      <c r="J86" s="89"/>
      <c r="K86" s="88"/>
      <c r="L86" s="88"/>
      <c r="P86" s="88"/>
      <c r="Q86" s="88"/>
      <c r="R86" s="88"/>
      <c r="U86" s="88"/>
      <c r="V86" s="88"/>
      <c r="X86" s="88"/>
    </row>
    <row r="87" spans="1:33" ht="17" x14ac:dyDescent="0.2">
      <c r="A87" s="93" t="s">
        <v>97</v>
      </c>
      <c r="B87" s="94">
        <f>V83/2</f>
        <v>21.77515</v>
      </c>
      <c r="J87" s="89"/>
      <c r="K87" s="89"/>
      <c r="U87" s="6"/>
    </row>
    <row r="88" spans="1:33" ht="17" x14ac:dyDescent="0.2">
      <c r="A88" s="93" t="s">
        <v>98</v>
      </c>
      <c r="B88" s="94">
        <f>X83</f>
        <v>23.116433117999996</v>
      </c>
    </row>
    <row r="89" spans="1:33" ht="17" x14ac:dyDescent="0.2">
      <c r="A89" s="93" t="s">
        <v>99</v>
      </c>
      <c r="B89" s="94" t="e">
        <f>#REF!</f>
        <v>#REF!</v>
      </c>
    </row>
    <row r="90" spans="1:33" ht="17" x14ac:dyDescent="0.2">
      <c r="A90" s="93" t="s">
        <v>100</v>
      </c>
      <c r="B90" s="94">
        <f>$Y$83</f>
        <v>213.64240000000007</v>
      </c>
      <c r="F90" s="3">
        <f>B103+B104</f>
        <v>1713.3964639999999</v>
      </c>
    </row>
    <row r="91" spans="1:33" ht="18" thickBot="1" x14ac:dyDescent="0.25">
      <c r="A91" s="95" t="s">
        <v>101</v>
      </c>
      <c r="B91" s="96" t="e">
        <f>B86-SUM(B87:B90)</f>
        <v>#REF!</v>
      </c>
      <c r="F91" s="97">
        <f>1-(F90/F81)</f>
        <v>0.14438432973749005</v>
      </c>
      <c r="G91" s="97"/>
      <c r="H91" s="97"/>
      <c r="Z91" s="97">
        <f>1-(B113/Z81)</f>
        <v>-0.26314380965696071</v>
      </c>
    </row>
    <row r="93" spans="1:33" x14ac:dyDescent="0.2">
      <c r="A93" s="98" t="s">
        <v>102</v>
      </c>
    </row>
    <row r="101" spans="1:3" x14ac:dyDescent="0.2">
      <c r="A101" s="37" t="s">
        <v>103</v>
      </c>
    </row>
    <row r="102" spans="1:3" x14ac:dyDescent="0.2">
      <c r="A102" s="4" t="s">
        <v>104</v>
      </c>
      <c r="B102" s="3">
        <f>F81</f>
        <v>2002.5304860000001</v>
      </c>
      <c r="C102" s="3" t="s">
        <v>36</v>
      </c>
    </row>
    <row r="103" spans="1:3" x14ac:dyDescent="0.2">
      <c r="A103" s="4" t="s">
        <v>105</v>
      </c>
      <c r="B103" s="3">
        <f>'[3]F2.1 BESL FY23'!E79</f>
        <v>287.04900999999995</v>
      </c>
      <c r="C103" s="3" t="s">
        <v>36</v>
      </c>
    </row>
    <row r="104" spans="1:3" x14ac:dyDescent="0.2">
      <c r="A104" s="4" t="s">
        <v>106</v>
      </c>
      <c r="B104" s="3">
        <f>'[3]F2.1 KEDL FY23'!E81</f>
        <v>1426.347454</v>
      </c>
      <c r="C104" s="3" t="s">
        <v>36</v>
      </c>
    </row>
    <row r="105" spans="1:3" x14ac:dyDescent="0.2">
      <c r="A105" s="4" t="s">
        <v>107</v>
      </c>
      <c r="B105" s="3">
        <f>B103+B104</f>
        <v>1713.3964639999999</v>
      </c>
      <c r="C105" s="3" t="s">
        <v>36</v>
      </c>
    </row>
    <row r="106" spans="1:3" x14ac:dyDescent="0.2">
      <c r="A106" s="4" t="s">
        <v>108</v>
      </c>
      <c r="B106" s="99">
        <f xml:space="preserve"> 1-(B105/B102)</f>
        <v>0.14438432973749005</v>
      </c>
    </row>
    <row r="109" spans="1:3" x14ac:dyDescent="0.2">
      <c r="A109" s="37" t="s">
        <v>109</v>
      </c>
    </row>
    <row r="110" spans="1:3" x14ac:dyDescent="0.2">
      <c r="A110" s="4" t="s">
        <v>104</v>
      </c>
      <c r="B110" s="3">
        <f>Z81</f>
        <v>1127.4176666999999</v>
      </c>
      <c r="C110" s="3" t="s">
        <v>39</v>
      </c>
    </row>
    <row r="111" spans="1:3" x14ac:dyDescent="0.2">
      <c r="A111" s="4" t="s">
        <v>105</v>
      </c>
      <c r="B111" s="3">
        <f>'[3]F2.1 BESL FY23'!V79</f>
        <v>259.25573609999992</v>
      </c>
      <c r="C111" s="3" t="s">
        <v>39</v>
      </c>
    </row>
    <row r="112" spans="1:3" x14ac:dyDescent="0.2">
      <c r="A112" s="4" t="s">
        <v>106</v>
      </c>
      <c r="B112" s="3">
        <f>'[3]F2.1 KEDL FY23'!V81</f>
        <v>1164.8349104899996</v>
      </c>
      <c r="C112" s="3" t="s">
        <v>39</v>
      </c>
    </row>
    <row r="113" spans="1:3" x14ac:dyDescent="0.2">
      <c r="A113" s="4" t="s">
        <v>107</v>
      </c>
      <c r="B113" s="3">
        <f>B111+B112</f>
        <v>1424.0906465899996</v>
      </c>
      <c r="C113" s="3" t="s">
        <v>39</v>
      </c>
    </row>
    <row r="114" spans="1:3" x14ac:dyDescent="0.2">
      <c r="A114" s="4" t="s">
        <v>110</v>
      </c>
      <c r="B114" s="3">
        <f>B113-B110</f>
        <v>296.67297988999962</v>
      </c>
      <c r="C114" s="3" t="s">
        <v>39</v>
      </c>
    </row>
    <row r="115" spans="1:3" x14ac:dyDescent="0.2">
      <c r="B115" s="13">
        <f>B114/B110</f>
        <v>0.26314380965696077</v>
      </c>
    </row>
  </sheetData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F2.1 FY23</vt:lpstr>
      <vt:lpstr>'F2.1 FY23'!Print_Area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2025-07-03T10:21:41Z</dcterms:created>
  <dcterms:modified xsi:type="dcterms:W3CDTF">2025-07-03T10:21:56Z</dcterms:modified>
</cp:coreProperties>
</file>