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2-23/"/>
    </mc:Choice>
  </mc:AlternateContent>
  <xr:revisionPtr revIDLastSave="0" documentId="13_ncr:1_{7E8BA9E1-3AB9-E248-A8D2-1392A1B1AA02}" xr6:coauthVersionLast="47" xr6:coauthVersionMax="47" xr10:uidLastSave="{00000000-0000-0000-0000-000000000000}"/>
  <bookViews>
    <workbookView xWindow="0" yWindow="760" windowWidth="29040" windowHeight="15720" xr2:uid="{7788D3B3-419C-406F-91FF-D99380AD7DFD}"/>
  </bookViews>
  <sheets>
    <sheet name="F3.1 23 Actual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__SCH6" localSheetId="0">'[1]04REL'!#REF!</definedName>
    <definedName name="__________________SCH6">'[1]04REL'!#REF!</definedName>
    <definedName name="_________________SCH6" localSheetId="0">'[1]04REL'!#REF!</definedName>
    <definedName name="_________________SCH6">'[1]04REL'!#REF!</definedName>
    <definedName name="________________SCH6" localSheetId="0">'[1]04REL'!#REF!</definedName>
    <definedName name="________________SCH6">'[1]04REL'!#REF!</definedName>
    <definedName name="_______________SCH6" localSheetId="0">'[1]04REL'!#REF!</definedName>
    <definedName name="_______________SCH6">'[1]04REL'!#REF!</definedName>
    <definedName name="______________SCH6" localSheetId="0">'[1]04REL'!#REF!</definedName>
    <definedName name="______________SCH6">'[1]04REL'!#REF!</definedName>
    <definedName name="_____________SCH6" localSheetId="0">'[1]04REL'!#REF!</definedName>
    <definedName name="_____________SCH6">'[1]04REL'!#REF!</definedName>
    <definedName name="____________SCH6" localSheetId="0">'[1]04REL'!#REF!</definedName>
    <definedName name="____________SCH6">'[1]04REL'!#REF!</definedName>
    <definedName name="___________SCH6" localSheetId="0">'[1]04REL'!#REF!</definedName>
    <definedName name="___________SCH6">'[1]04REL'!#REF!</definedName>
    <definedName name="__________SCH6" localSheetId="0">'[1]04REL'!#REF!</definedName>
    <definedName name="__________SCH6">'[1]04REL'!#REF!</definedName>
    <definedName name="_________SCH6" localSheetId="0">'[1]04REL'!#REF!</definedName>
    <definedName name="_________SCH6">'[1]04REL'!#REF!</definedName>
    <definedName name="________SCH6" localSheetId="0">'[1]04REL'!#REF!</definedName>
    <definedName name="________SCH6">'[1]04REL'!#REF!</definedName>
    <definedName name="_______SCH6" localSheetId="0">'[1]04REL'!#REF!</definedName>
    <definedName name="_______SCH6">'[1]04REL'!#REF!</definedName>
    <definedName name="______SCH6" localSheetId="0">'[1]04REL'!#REF!</definedName>
    <definedName name="______SCH6">'[1]04REL'!#REF!</definedName>
    <definedName name="____SCH6" localSheetId="0">'[1]04REL'!#REF!</definedName>
    <definedName name="____SCH6">'[1]04REL'!#REF!</definedName>
    <definedName name="___ABC5" localSheetId="0">'[1]04REL'!#REF!</definedName>
    <definedName name="___ABC5">'[1]04REL'!#REF!</definedName>
    <definedName name="___SCH6" localSheetId="0">'[1]04REL'!#REF!</definedName>
    <definedName name="___SCH6">'[1]04REL'!#REF!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>[2]Ambala!$B$11:$K$401</definedName>
    <definedName name="__cir10">[2]Hisar!$B$11:$K$401</definedName>
    <definedName name="__cir11">[2]Sirsa!$B$11:$K$401</definedName>
    <definedName name="__cir12">[2]Jind!$B$11:$K$401</definedName>
    <definedName name="__cir13">[2]Bhiwani!$B$11:$K$401</definedName>
    <definedName name="__cir2">[2]Yamunanagar!$B$11:$K$401</definedName>
    <definedName name="__cir3">[2]Kurukshetra!$B$11:$K$401</definedName>
    <definedName name="__cir4">[2]Karnal!$B$11:$K$401</definedName>
    <definedName name="__cir5">[2]Sonepat!$B$11:$K$401</definedName>
    <definedName name="__cir6">[2]Rohtak!$B$11:$K$401</definedName>
    <definedName name="__cir7">[2]Faridabad!$B$11:$K$401</definedName>
    <definedName name="__cir8">[2]Gurgaon!$B$11:$K$401</definedName>
    <definedName name="__cir9">[2]Narnaul!$B$11:$K$401</definedName>
    <definedName name="__FOR1" localSheetId="0">IF([3]Scenario!$B$9=1,__cir1,0)</definedName>
    <definedName name="__FOR1">IF([3]Scenario!$B$9=1,__cir1,0)</definedName>
    <definedName name="__FOR10" localSheetId="0">IF([3]Scenario!$K$9=1,__cir10,0)</definedName>
    <definedName name="__FOR10">IF([3]Scenario!$K$9=1,__cir10,0)</definedName>
    <definedName name="__FOR11" localSheetId="0">IF([3]Scenario!$L$9=1,__cir11,0)</definedName>
    <definedName name="__FOR11">IF([3]Scenario!$L$9=1,__cir11,0)</definedName>
    <definedName name="__FOR12" localSheetId="0">IF([3]Scenario!$M$9=1,__cir12,0)</definedName>
    <definedName name="__FOR12">IF([3]Scenario!$M$9=1,__cir12,0)</definedName>
    <definedName name="__FOR13" localSheetId="0">IF([3]Scenario!$N$9=1,__cir13,0)</definedName>
    <definedName name="__FOR13">IF([3]Scenario!$N$9=1,__cir13,0)</definedName>
    <definedName name="__FOR2" localSheetId="0">IF([3]Scenario!$C$9=1,__cir2,0)</definedName>
    <definedName name="__FOR2">IF([3]Scenario!$C$9=1,__cir2,0)</definedName>
    <definedName name="__FOR3" localSheetId="0">IF([3]Scenario!$D$9=1,__cir3,0)</definedName>
    <definedName name="__FOR3">IF([3]Scenario!$D$9=1,__cir3,0)</definedName>
    <definedName name="__FOR4" localSheetId="0">IF([3]Scenario!$E$9=1,__cir4,0)</definedName>
    <definedName name="__FOR4">IF([3]Scenario!$E$9=1,__cir4,0)</definedName>
    <definedName name="__FOR5" localSheetId="0">IF([3]Scenario!$F$9=1,__cir5,0)</definedName>
    <definedName name="__FOR5">IF([3]Scenario!$F$9=1,__cir5,0)</definedName>
    <definedName name="__FOR6" localSheetId="0">IF([3]Scenario!$G$9=1,__cir6,0)</definedName>
    <definedName name="__FOR6">IF([3]Scenario!$G$9=1,__cir6,0)</definedName>
    <definedName name="__FOR7" localSheetId="0">IF([3]Scenario!$H$9=1,__cir7,0)</definedName>
    <definedName name="__FOR7">IF([3]Scenario!$H$9=1,__cir7,0)</definedName>
    <definedName name="__FOR8" localSheetId="0">IF([3]Scenario!$I$9=1,__cir8,0)</definedName>
    <definedName name="__FOR8">IF([3]Scenario!$I$9=1,__cir8,0)</definedName>
    <definedName name="__FOR9" localSheetId="0">IF([3]Scenario!$J$9=1,__cir9,0)</definedName>
    <definedName name="__FOR9">IF([3]Scenario!$J$9=1,__cir9,0)</definedName>
    <definedName name="__SCH6" localSheetId="0">'[1]04REL'!#REF!</definedName>
    <definedName name="__SCH6">'[1]04REL'!#REF!</definedName>
    <definedName name="_3.7" localSheetId="0">'[1]04REL'!#REF!</definedName>
    <definedName name="_3.7">'[1]04REL'!#REF!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[4]Ambala!$B$11:$K$401</definedName>
    <definedName name="_cir10">[4]Hisar!$B$11:$K$401</definedName>
    <definedName name="_cir11">[4]Sirsa!$B$11:$K$401</definedName>
    <definedName name="_cir12">[4]Jind!$B$11:$K$401</definedName>
    <definedName name="_cir13">[4]Bhiwani!$B$11:$K$401</definedName>
    <definedName name="_cir2">[4]Yamunanagar!$B$11:$K$401</definedName>
    <definedName name="_cir3">[4]Kurukshetra!$B$11:$K$401</definedName>
    <definedName name="_cir4">[4]Karnal!$B$11:$K$401</definedName>
    <definedName name="_cir5">[4]Sonepat!$B$11:$K$401</definedName>
    <definedName name="_cir6">[4]Rohtak!$B$11:$K$401</definedName>
    <definedName name="_cir7">[4]Faridabad!$B$11:$K$401</definedName>
    <definedName name="_cir8">[4]Gurgaon!$B$11:$K$401</definedName>
    <definedName name="_cir9">[4]Narnaul!$B$11:$K$401</definedName>
    <definedName name="_Fill" localSheetId="0" hidden="1">#REF!</definedName>
    <definedName name="_Fill" hidden="1">#REF!</definedName>
    <definedName name="_xlnm._FilterDatabase" localSheetId="0" hidden="1">'F3.1 23 Actual '!$A$9:$P$338</definedName>
    <definedName name="_FOR1" localSheetId="0">IF([3]Scenario!$B$9=1,_cir1,0)</definedName>
    <definedName name="_FOR1">IF([3]Scenario!$B$9=1,_cir1,0)</definedName>
    <definedName name="_FOR10" localSheetId="0">IF([3]Scenario!$K$9=1,_cir10,0)</definedName>
    <definedName name="_FOR10">IF([3]Scenario!$K$9=1,_cir10,0)</definedName>
    <definedName name="_FOR11" localSheetId="0">IF([3]Scenario!$L$9=1,_cir11,0)</definedName>
    <definedName name="_FOR11">IF([3]Scenario!$L$9=1,_cir11,0)</definedName>
    <definedName name="_FOR12" localSheetId="0">IF([3]Scenario!$M$9=1,_cir12,0)</definedName>
    <definedName name="_FOR12">IF([3]Scenario!$M$9=1,_cir12,0)</definedName>
    <definedName name="_FOR13" localSheetId="0">IF([3]Scenario!$N$9=1,_cir13,0)</definedName>
    <definedName name="_FOR13">IF([3]Scenario!$N$9=1,_cir13,0)</definedName>
    <definedName name="_FOR2" localSheetId="0">IF([3]Scenario!$C$9=1,_cir2,0)</definedName>
    <definedName name="_FOR2">IF([3]Scenario!$C$9=1,_cir2,0)</definedName>
    <definedName name="_FOR3" localSheetId="0">IF([3]Scenario!$D$9=1,_cir3,0)</definedName>
    <definedName name="_FOR3">IF([3]Scenario!$D$9=1,_cir3,0)</definedName>
    <definedName name="_FOR4" localSheetId="0">IF([3]Scenario!$E$9=1,_cir4,0)</definedName>
    <definedName name="_FOR4">IF([3]Scenario!$E$9=1,_cir4,0)</definedName>
    <definedName name="_FOR5" localSheetId="0">IF([3]Scenario!$F$9=1,_cir5,0)</definedName>
    <definedName name="_FOR5">IF([3]Scenario!$F$9=1,_cir5,0)</definedName>
    <definedName name="_FOR6" localSheetId="0">IF([3]Scenario!$G$9=1,_cir6,0)</definedName>
    <definedName name="_FOR6">IF([3]Scenario!$G$9=1,_cir6,0)</definedName>
    <definedName name="_FOR7" localSheetId="0">IF([3]Scenario!$H$9=1,_cir7,0)</definedName>
    <definedName name="_FOR7">IF([3]Scenario!$H$9=1,_cir7,0)</definedName>
    <definedName name="_FOR8" localSheetId="0">IF([3]Scenario!$I$9=1,_cir8,0)</definedName>
    <definedName name="_FOR8">IF([3]Scenario!$I$9=1,_cir8,0)</definedName>
    <definedName name="_FOR9" localSheetId="0">IF([3]Scenario!$J$9=1,_cir9,0)</definedName>
    <definedName name="_FOR9">IF([3]Scenario!$J$9=1,_cir9,0)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'[5]04REL'!#REF!</definedName>
    <definedName name="_SCH6">'[5]04REL'!#REF!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[6]Addl.40!$A$38:$I$284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 localSheetId="0">#REF!</definedName>
    <definedName name="B">#REF!</definedName>
    <definedName name="bi" localSheetId="0">#REF!</definedName>
    <definedName name="bi">#REF!</definedName>
    <definedName name="ChangeinAccruedInterest" localSheetId="0">'[7]Cash Flow'!#REF!</definedName>
    <definedName name="ChangeinAccruedInterest">'[7]Cash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[8]Sheet1!$A$1508:$Q$1541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 localSheetId="0">#REF!</definedName>
    <definedName name="DISCOMHH">#REF!</definedName>
    <definedName name="dom" localSheetId="0">#REF!</definedName>
    <definedName name="dom">#REF!</definedName>
    <definedName name="dpc">'[9]dpc cost'!$D$1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 localSheetId="0">[10]MONTHWISE!#REF!</definedName>
    <definedName name="F3.7">[10]MONTHWISE!#REF!</definedName>
    <definedName name="FOR10a" localSheetId="0">IF([3]Scenario!$K$9=0,__cir10,0)</definedName>
    <definedName name="FOR10a">IF([3]Scenario!$K$9=0,__cir10,0)</definedName>
    <definedName name="FOR11a" localSheetId="0">IF([3]Scenario!$L$9=0,__cir11,0)</definedName>
    <definedName name="FOR11a">IF([3]Scenario!$L$9=0,__cir11,0)</definedName>
    <definedName name="FOR12a" localSheetId="0">IF([3]Scenario!$M$9=0,__cir12,0)</definedName>
    <definedName name="FOR12a">IF([3]Scenario!$M$9=0,__cir12,0)</definedName>
    <definedName name="FOR13a" localSheetId="0">IF([3]Scenario!$N$9=0,__cir13,0)</definedName>
    <definedName name="FOR13a">IF([3]Scenario!$N$9=0,__cir13,0)</definedName>
    <definedName name="FOR1a" localSheetId="0">IF([3]Scenario!$B$9=0, __cir1,0)</definedName>
    <definedName name="FOR1a">IF([3]Scenario!$B$9=0, __cir1,0)</definedName>
    <definedName name="FOR2a" localSheetId="0">IF([3]Scenario!$C$9=0,__cir2,0)</definedName>
    <definedName name="FOR2a">IF([3]Scenario!$C$9=0,__cir2,0)</definedName>
    <definedName name="FOR3a" localSheetId="0">IF([3]Scenario!$D$9=0,__cir3,0)</definedName>
    <definedName name="FOR3a">IF([3]Scenario!$D$9=0,__cir3,0)</definedName>
    <definedName name="FOR4a" localSheetId="0">IF([3]Scenario!$E$9=0,__cir4,0)</definedName>
    <definedName name="FOR4a">IF([3]Scenario!$E$9=0,__cir4,0)</definedName>
    <definedName name="FOR5a" localSheetId="0">IF([3]Scenario!$F$9=0,__cir5,0)</definedName>
    <definedName name="FOR5a">IF([3]Scenario!$F$9=0,__cir5,0)</definedName>
    <definedName name="FOR6a" localSheetId="0">IF([3]Scenario!$G$9=0,__cir6,0)</definedName>
    <definedName name="FOR6a">IF([3]Scenario!$G$9=0,__cir6,0)</definedName>
    <definedName name="FOR7a" localSheetId="0">IF([3]Scenario!$H$9=0,__cir7,0)</definedName>
    <definedName name="FOR7a">IF([3]Scenario!$H$9=0,__cir7,0)</definedName>
    <definedName name="FOR8a" localSheetId="0">IF([3]Scenario!$I$9=0,__cir8,0)</definedName>
    <definedName name="FOR8a">IF([3]Scenario!$I$9=0,__cir8,0)</definedName>
    <definedName name="FOR9a" localSheetId="0">IF([3]Scenario!$J$9=0,__cir9,0)</definedName>
    <definedName name="FOR9a">IF([3]Scenario!$J$9=0,__cir9,0)</definedName>
    <definedName name="form" localSheetId="0">'[1]04REL'!#REF!</definedName>
    <definedName name="form">'[1]04REL'!#REF!</definedName>
    <definedName name="form__" localSheetId="0">'[1]04REL'!#REF!</definedName>
    <definedName name="form__">'[1]04REL'!#REF!</definedName>
    <definedName name="form3" localSheetId="0">'[1]04REL'!#REF!</definedName>
    <definedName name="form3">'[1]04REL'!#REF!</definedName>
    <definedName name="form3.7" localSheetId="0">'[1]04REL'!#REF!</definedName>
    <definedName name="form3.7">'[1]04REL'!#REF!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'[11]A 3.7'!$H$35,'[11]A 3.7'!$H$44</definedName>
    <definedName name="Intt_Charge_eY" localSheetId="0">#REF!,#REF!</definedName>
    <definedName name="Intt_Charge_eY">#REF!,#REF!</definedName>
    <definedName name="Intt_Charge_ey_1">'[11]A 3.7'!$I$35,'[11]A 3.7'!$I$44</definedName>
    <definedName name="Intt_Charge_PY" localSheetId="0">#REF!,#REF!</definedName>
    <definedName name="Intt_Charge_PY">#REF!,#REF!</definedName>
    <definedName name="Intt_Charge_py_1">'[11]A 3.7'!$G$35,'[11]A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'[12]Input Data'!#REF!</definedName>
    <definedName name="Iteration_switch">'[12]Input Data'!#REF!</definedName>
    <definedName name="jherc" localSheetId="0">#REF!</definedName>
    <definedName name="jherc">#REF!</definedName>
    <definedName name="jhkhk" localSheetId="0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>'[13]Loan Position'!$B$176:$G$176</definedName>
    <definedName name="LTLRepayment">'[13]Loan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'F3.1 23 Actual '!$A$1:$P$341</definedName>
    <definedName name="_xlnm.Print_Area">[10]MONTHWISE!#REF!</definedName>
    <definedName name="PRINT_AREA_MI" localSheetId="0">[10]MONTHWISE!#REF!</definedName>
    <definedName name="PRINT_AREA_MI">[10]MONTHWISE!#REF!</definedName>
    <definedName name="_xlnm.Print_Titles" localSheetId="0">'F3.1 23 Actual '!$A:$B,'F3.1 23 Actual '!$1:$10</definedName>
    <definedName name="q">'[14]A 3.7'!$I$35,'[14]A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'[1]04REL'!#REF!</definedName>
    <definedName name="revised">'[1]04REL'!#REF!</definedName>
    <definedName name="same" localSheetId="0">#REF!</definedName>
    <definedName name="same">#REF!</definedName>
    <definedName name="sca" localSheetId="0">'[15]04REL'!#REF!</definedName>
    <definedName name="sca">'[16]04REL'!#REF!</definedName>
    <definedName name="SFLEKJGKWE" localSheetId="0">#REF!</definedName>
    <definedName name="SFLEKJGKWE">#REF!</definedName>
    <definedName name="shft1">[9]SUMMERY!$P$1</definedName>
    <definedName name="shftI">[17]SUMMERY!$P$1</definedName>
    <definedName name="SJJSJSJJS" localSheetId="0">#REF!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>'[13]Loan Position'!$B$177:$G$177</definedName>
    <definedName name="STLRepayment">'[13]Loan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1" i="2" l="1"/>
  <c r="J162" i="2"/>
  <c r="P338" i="2"/>
  <c r="G335" i="2"/>
  <c r="G336" i="2" s="1"/>
  <c r="L334" i="2"/>
  <c r="O334" i="2" s="1"/>
  <c r="P334" i="2" s="1"/>
  <c r="I334" i="2"/>
  <c r="H334" i="2" s="1"/>
  <c r="G334" i="2"/>
  <c r="P333" i="2"/>
  <c r="O333" i="2"/>
  <c r="L333" i="2"/>
  <c r="J333" i="2" s="1"/>
  <c r="I333" i="2"/>
  <c r="H333" i="2" s="1"/>
  <c r="G333" i="2"/>
  <c r="O332" i="2"/>
  <c r="H332" i="2"/>
  <c r="I330" i="2"/>
  <c r="H330" i="2" s="1"/>
  <c r="G330" i="2"/>
  <c r="O328" i="2"/>
  <c r="P328" i="2" s="1"/>
  <c r="L328" i="2"/>
  <c r="J328" i="2" s="1"/>
  <c r="I328" i="2"/>
  <c r="H328" i="2" s="1"/>
  <c r="G328" i="2"/>
  <c r="L327" i="2"/>
  <c r="I327" i="2"/>
  <c r="H327" i="2" s="1"/>
  <c r="G327" i="2"/>
  <c r="G329" i="2" s="1"/>
  <c r="O326" i="2"/>
  <c r="H326" i="2"/>
  <c r="O325" i="2"/>
  <c r="H325" i="2"/>
  <c r="L324" i="2"/>
  <c r="O324" i="2" s="1"/>
  <c r="H324" i="2"/>
  <c r="G324" i="2"/>
  <c r="O323" i="2"/>
  <c r="L323" i="2"/>
  <c r="L322" i="2"/>
  <c r="O322" i="2" s="1"/>
  <c r="O321" i="2"/>
  <c r="L321" i="2"/>
  <c r="O320" i="2"/>
  <c r="L320" i="2"/>
  <c r="L319" i="2"/>
  <c r="O319" i="2" s="1"/>
  <c r="L318" i="2"/>
  <c r="O318" i="2" s="1"/>
  <c r="L317" i="2"/>
  <c r="O317" i="2" s="1"/>
  <c r="L316" i="2"/>
  <c r="O316" i="2" s="1"/>
  <c r="L315" i="2"/>
  <c r="O315" i="2" s="1"/>
  <c r="L314" i="2"/>
  <c r="O314" i="2" s="1"/>
  <c r="L313" i="2"/>
  <c r="O313" i="2" s="1"/>
  <c r="L312" i="2"/>
  <c r="O312" i="2" s="1"/>
  <c r="H312" i="2"/>
  <c r="G309" i="2"/>
  <c r="P308" i="2"/>
  <c r="O308" i="2"/>
  <c r="L308" i="2"/>
  <c r="I308" i="2"/>
  <c r="H308" i="2"/>
  <c r="G308" i="2"/>
  <c r="P307" i="2"/>
  <c r="O307" i="2"/>
  <c r="L307" i="2"/>
  <c r="I307" i="2"/>
  <c r="H307" i="2" s="1"/>
  <c r="G307" i="2"/>
  <c r="L306" i="2"/>
  <c r="I306" i="2"/>
  <c r="H306" i="2" s="1"/>
  <c r="O305" i="2"/>
  <c r="H305" i="2"/>
  <c r="O304" i="2"/>
  <c r="H304" i="2"/>
  <c r="O303" i="2"/>
  <c r="H303" i="2"/>
  <c r="O299" i="2"/>
  <c r="H299" i="2"/>
  <c r="L298" i="2"/>
  <c r="J298" i="2" s="1"/>
  <c r="I298" i="2"/>
  <c r="H298" i="2"/>
  <c r="G298" i="2"/>
  <c r="O297" i="2"/>
  <c r="P297" i="2" s="1"/>
  <c r="L297" i="2"/>
  <c r="I297" i="2"/>
  <c r="H297" i="2" s="1"/>
  <c r="G297" i="2"/>
  <c r="L296" i="2"/>
  <c r="J296" i="2"/>
  <c r="I296" i="2"/>
  <c r="O296" i="2" s="1"/>
  <c r="P296" i="2" s="1"/>
  <c r="H296" i="2"/>
  <c r="G296" i="2"/>
  <c r="O295" i="2"/>
  <c r="P295" i="2" s="1"/>
  <c r="H295" i="2"/>
  <c r="O294" i="2"/>
  <c r="P294" i="2" s="1"/>
  <c r="L294" i="2"/>
  <c r="L300" i="2" s="1"/>
  <c r="J300" i="2" s="1"/>
  <c r="J294" i="2"/>
  <c r="I294" i="2"/>
  <c r="I300" i="2" s="1"/>
  <c r="H300" i="2" s="1"/>
  <c r="G294" i="2"/>
  <c r="G300" i="2" s="1"/>
  <c r="O293" i="2"/>
  <c r="P293" i="2" s="1"/>
  <c r="H293" i="2"/>
  <c r="O292" i="2"/>
  <c r="P292" i="2" s="1"/>
  <c r="H292" i="2"/>
  <c r="O291" i="2"/>
  <c r="P291" i="2" s="1"/>
  <c r="H291" i="2"/>
  <c r="O290" i="2"/>
  <c r="H290" i="2"/>
  <c r="O289" i="2"/>
  <c r="H289" i="2"/>
  <c r="O287" i="2"/>
  <c r="L287" i="2"/>
  <c r="I287" i="2"/>
  <c r="H287" i="2" s="1"/>
  <c r="G287" i="2"/>
  <c r="O286" i="2"/>
  <c r="P286" i="2" s="1"/>
  <c r="L286" i="2"/>
  <c r="J286" i="2" s="1"/>
  <c r="I286" i="2"/>
  <c r="H286" i="2" s="1"/>
  <c r="G286" i="2"/>
  <c r="O285" i="2"/>
  <c r="H285" i="2"/>
  <c r="O284" i="2"/>
  <c r="H284" i="2"/>
  <c r="O281" i="2"/>
  <c r="L281" i="2"/>
  <c r="I281" i="2"/>
  <c r="H281" i="2" s="1"/>
  <c r="L280" i="2"/>
  <c r="L282" i="2" s="1"/>
  <c r="I280" i="2"/>
  <c r="H280" i="2" s="1"/>
  <c r="L279" i="2"/>
  <c r="I279" i="2"/>
  <c r="O278" i="2"/>
  <c r="L278" i="2"/>
  <c r="I278" i="2"/>
  <c r="H278" i="2" s="1"/>
  <c r="L277" i="2"/>
  <c r="I277" i="2"/>
  <c r="L276" i="2"/>
  <c r="L275" i="2"/>
  <c r="I275" i="2"/>
  <c r="G275" i="2"/>
  <c r="O274" i="2"/>
  <c r="L274" i="2"/>
  <c r="I274" i="2"/>
  <c r="H274" i="2" s="1"/>
  <c r="G274" i="2"/>
  <c r="L273" i="2"/>
  <c r="L272" i="2"/>
  <c r="I272" i="2"/>
  <c r="G272" i="2"/>
  <c r="O271" i="2"/>
  <c r="L271" i="2"/>
  <c r="I271" i="2"/>
  <c r="H271" i="2"/>
  <c r="G271" i="2"/>
  <c r="L270" i="2"/>
  <c r="O269" i="2"/>
  <c r="P269" i="2" s="1"/>
  <c r="L269" i="2"/>
  <c r="I269" i="2"/>
  <c r="H269" i="2" s="1"/>
  <c r="G269" i="2"/>
  <c r="L268" i="2"/>
  <c r="I268" i="2"/>
  <c r="G268" i="2"/>
  <c r="G270" i="2" s="1"/>
  <c r="G267" i="2"/>
  <c r="L266" i="2"/>
  <c r="I266" i="2"/>
  <c r="H266" i="2" s="1"/>
  <c r="G266" i="2"/>
  <c r="L265" i="2"/>
  <c r="I265" i="2"/>
  <c r="I267" i="2" s="1"/>
  <c r="H265" i="2"/>
  <c r="G265" i="2"/>
  <c r="O264" i="2"/>
  <c r="H264" i="2"/>
  <c r="L263" i="2"/>
  <c r="O262" i="2"/>
  <c r="L262" i="2"/>
  <c r="I262" i="2"/>
  <c r="H262" i="2"/>
  <c r="G262" i="2"/>
  <c r="G263" i="2" s="1"/>
  <c r="O261" i="2"/>
  <c r="P261" i="2" s="1"/>
  <c r="L261" i="2"/>
  <c r="I261" i="2"/>
  <c r="H261" i="2" s="1"/>
  <c r="G261" i="2"/>
  <c r="I260" i="2"/>
  <c r="H260" i="2" s="1"/>
  <c r="G260" i="2"/>
  <c r="O259" i="2"/>
  <c r="L259" i="2"/>
  <c r="I259" i="2"/>
  <c r="H259" i="2"/>
  <c r="G259" i="2"/>
  <c r="P258" i="2"/>
  <c r="O258" i="2"/>
  <c r="L258" i="2"/>
  <c r="L260" i="2" s="1"/>
  <c r="O260" i="2" s="1"/>
  <c r="P260" i="2" s="1"/>
  <c r="I258" i="2"/>
  <c r="H258" i="2" s="1"/>
  <c r="O257" i="2"/>
  <c r="P257" i="2" s="1"/>
  <c r="I257" i="2"/>
  <c r="H257" i="2" s="1"/>
  <c r="G257" i="2"/>
  <c r="O256" i="2"/>
  <c r="L256" i="2"/>
  <c r="I256" i="2"/>
  <c r="H256" i="2"/>
  <c r="G256" i="2"/>
  <c r="P255" i="2"/>
  <c r="O255" i="2"/>
  <c r="L255" i="2"/>
  <c r="L257" i="2" s="1"/>
  <c r="I255" i="2"/>
  <c r="H255" i="2" s="1"/>
  <c r="G255" i="2"/>
  <c r="L254" i="2"/>
  <c r="L253" i="2"/>
  <c r="I253" i="2"/>
  <c r="G253" i="2"/>
  <c r="O252" i="2"/>
  <c r="L252" i="2"/>
  <c r="I252" i="2"/>
  <c r="H252" i="2"/>
  <c r="G252" i="2"/>
  <c r="L251" i="2"/>
  <c r="I250" i="2"/>
  <c r="G250" i="2"/>
  <c r="P249" i="2"/>
  <c r="O249" i="2"/>
  <c r="I249" i="2"/>
  <c r="H249" i="2" s="1"/>
  <c r="G249" i="2"/>
  <c r="G251" i="2" s="1"/>
  <c r="I248" i="2"/>
  <c r="O247" i="2"/>
  <c r="I247" i="2"/>
  <c r="H247" i="2"/>
  <c r="G247" i="2"/>
  <c r="G248" i="2" s="1"/>
  <c r="O246" i="2"/>
  <c r="P246" i="2" s="1"/>
  <c r="I246" i="2"/>
  <c r="H246" i="2" s="1"/>
  <c r="G246" i="2"/>
  <c r="G245" i="2"/>
  <c r="O244" i="2"/>
  <c r="I244" i="2"/>
  <c r="H244" i="2" s="1"/>
  <c r="G244" i="2"/>
  <c r="I243" i="2"/>
  <c r="G243" i="2"/>
  <c r="O241" i="2"/>
  <c r="I241" i="2"/>
  <c r="H241" i="2" s="1"/>
  <c r="G241" i="2"/>
  <c r="I240" i="2"/>
  <c r="G240" i="2"/>
  <c r="G242" i="2" s="1"/>
  <c r="O239" i="2"/>
  <c r="I239" i="2"/>
  <c r="H239" i="2" s="1"/>
  <c r="O238" i="2"/>
  <c r="I238" i="2"/>
  <c r="H238" i="2"/>
  <c r="G238" i="2"/>
  <c r="O237" i="2"/>
  <c r="I237" i="2"/>
  <c r="H237" i="2"/>
  <c r="G237" i="2"/>
  <c r="O236" i="2"/>
  <c r="P236" i="2" s="1"/>
  <c r="I236" i="2"/>
  <c r="H236" i="2" s="1"/>
  <c r="G236" i="2"/>
  <c r="I235" i="2"/>
  <c r="O235" i="2" s="1"/>
  <c r="H235" i="2"/>
  <c r="G235" i="2"/>
  <c r="P234" i="2"/>
  <c r="O234" i="2"/>
  <c r="I234" i="2"/>
  <c r="H234" i="2" s="1"/>
  <c r="G234" i="2"/>
  <c r="O233" i="2"/>
  <c r="H233" i="2"/>
  <c r="O232" i="2"/>
  <c r="H232" i="2"/>
  <c r="O231" i="2"/>
  <c r="L231" i="2"/>
  <c r="I231" i="2"/>
  <c r="H231" i="2"/>
  <c r="O229" i="2"/>
  <c r="H229" i="2"/>
  <c r="O228" i="2"/>
  <c r="P228" i="2" s="1"/>
  <c r="H228" i="2"/>
  <c r="H227" i="2"/>
  <c r="P225" i="2"/>
  <c r="O225" i="2"/>
  <c r="H225" i="2"/>
  <c r="I224" i="2"/>
  <c r="H224" i="2" s="1"/>
  <c r="F224" i="2"/>
  <c r="C224" i="2"/>
  <c r="L223" i="2"/>
  <c r="O223" i="2" s="1"/>
  <c r="I223" i="2"/>
  <c r="H223" i="2"/>
  <c r="G223" i="2"/>
  <c r="O222" i="2"/>
  <c r="L222" i="2"/>
  <c r="I222" i="2"/>
  <c r="H222" i="2"/>
  <c r="G222" i="2"/>
  <c r="G224" i="2" s="1"/>
  <c r="O221" i="2"/>
  <c r="P221" i="2" s="1"/>
  <c r="H221" i="2"/>
  <c r="P220" i="2"/>
  <c r="O220" i="2"/>
  <c r="H220" i="2"/>
  <c r="L218" i="2"/>
  <c r="I218" i="2"/>
  <c r="O218" i="2" s="1"/>
  <c r="P218" i="2" s="1"/>
  <c r="H218" i="2"/>
  <c r="G218" i="2"/>
  <c r="E217" i="2"/>
  <c r="C217" i="2"/>
  <c r="C219" i="2" s="1"/>
  <c r="L216" i="2"/>
  <c r="J216" i="2" s="1"/>
  <c r="I216" i="2"/>
  <c r="H216" i="2" s="1"/>
  <c r="G216" i="2"/>
  <c r="F216" i="2"/>
  <c r="P215" i="2"/>
  <c r="O215" i="2"/>
  <c r="H215" i="2"/>
  <c r="F215" i="2"/>
  <c r="P214" i="2"/>
  <c r="O214" i="2"/>
  <c r="H214" i="2"/>
  <c r="F214" i="2"/>
  <c r="L213" i="2"/>
  <c r="J213" i="2" s="1"/>
  <c r="I213" i="2"/>
  <c r="H213" i="2" s="1"/>
  <c r="G213" i="2"/>
  <c r="F213" i="2"/>
  <c r="L212" i="2"/>
  <c r="J212" i="2" s="1"/>
  <c r="I212" i="2"/>
  <c r="H212" i="2" s="1"/>
  <c r="G212" i="2"/>
  <c r="F212" i="2"/>
  <c r="O211" i="2"/>
  <c r="L211" i="2"/>
  <c r="J211" i="2"/>
  <c r="I211" i="2"/>
  <c r="H211" i="2"/>
  <c r="G211" i="2"/>
  <c r="F211" i="2"/>
  <c r="O210" i="2"/>
  <c r="P210" i="2" s="1"/>
  <c r="L210" i="2"/>
  <c r="J210" i="2"/>
  <c r="I210" i="2"/>
  <c r="H210" i="2"/>
  <c r="G210" i="2"/>
  <c r="F210" i="2"/>
  <c r="O209" i="2"/>
  <c r="P209" i="2" s="1"/>
  <c r="L209" i="2"/>
  <c r="J209" i="2"/>
  <c r="I209" i="2"/>
  <c r="H209" i="2"/>
  <c r="G209" i="2"/>
  <c r="F209" i="2"/>
  <c r="L208" i="2"/>
  <c r="J208" i="2" s="1"/>
  <c r="I208" i="2"/>
  <c r="G208" i="2"/>
  <c r="F208" i="2"/>
  <c r="L207" i="2"/>
  <c r="O207" i="2" s="1"/>
  <c r="J207" i="2"/>
  <c r="I207" i="2"/>
  <c r="H207" i="2"/>
  <c r="G207" i="2"/>
  <c r="F207" i="2"/>
  <c r="L206" i="2"/>
  <c r="O206" i="2" s="1"/>
  <c r="P206" i="2" s="1"/>
  <c r="J206" i="2"/>
  <c r="I206" i="2"/>
  <c r="H206" i="2"/>
  <c r="G206" i="2"/>
  <c r="G217" i="2" s="1"/>
  <c r="G219" i="2" s="1"/>
  <c r="F206" i="2"/>
  <c r="F217" i="2" s="1"/>
  <c r="F219" i="2" s="1"/>
  <c r="P205" i="2"/>
  <c r="O205" i="2"/>
  <c r="H205" i="2"/>
  <c r="I204" i="2"/>
  <c r="H204" i="2"/>
  <c r="L203" i="2"/>
  <c r="O203" i="2" s="1"/>
  <c r="P203" i="2" s="1"/>
  <c r="I203" i="2"/>
  <c r="H203" i="2"/>
  <c r="G203" i="2"/>
  <c r="G204" i="2" s="1"/>
  <c r="L202" i="2"/>
  <c r="J202" i="2" s="1"/>
  <c r="I202" i="2"/>
  <c r="H202" i="2"/>
  <c r="G202" i="2"/>
  <c r="L200" i="2"/>
  <c r="O200" i="2" s="1"/>
  <c r="I200" i="2"/>
  <c r="H200" i="2"/>
  <c r="G200" i="2"/>
  <c r="G201" i="2" s="1"/>
  <c r="L199" i="2"/>
  <c r="J199" i="2" s="1"/>
  <c r="I199" i="2"/>
  <c r="I201" i="2" s="1"/>
  <c r="G199" i="2"/>
  <c r="F199" i="2"/>
  <c r="F201" i="2" s="1"/>
  <c r="E199" i="2"/>
  <c r="C199" i="2"/>
  <c r="C226" i="2" s="1"/>
  <c r="L198" i="2"/>
  <c r="O198" i="2" s="1"/>
  <c r="P198" i="2" s="1"/>
  <c r="I198" i="2"/>
  <c r="H198" i="2"/>
  <c r="G198" i="2"/>
  <c r="F198" i="2"/>
  <c r="O197" i="2"/>
  <c r="P197" i="2" s="1"/>
  <c r="H197" i="2"/>
  <c r="O196" i="2"/>
  <c r="P196" i="2" s="1"/>
  <c r="H196" i="2"/>
  <c r="L195" i="2"/>
  <c r="G195" i="2"/>
  <c r="L194" i="2"/>
  <c r="J194" i="2"/>
  <c r="G194" i="2"/>
  <c r="P193" i="2"/>
  <c r="O193" i="2"/>
  <c r="H193" i="2"/>
  <c r="G192" i="2"/>
  <c r="L191" i="2"/>
  <c r="I191" i="2"/>
  <c r="G191" i="2"/>
  <c r="G190" i="2"/>
  <c r="C190" i="2"/>
  <c r="C192" i="2" s="1"/>
  <c r="O189" i="2"/>
  <c r="P189" i="2" s="1"/>
  <c r="L189" i="2"/>
  <c r="I189" i="2"/>
  <c r="H189" i="2"/>
  <c r="G189" i="2"/>
  <c r="F189" i="2"/>
  <c r="F190" i="2" s="1"/>
  <c r="F192" i="2" s="1"/>
  <c r="B189" i="2"/>
  <c r="O188" i="2"/>
  <c r="P188" i="2" s="1"/>
  <c r="L188" i="2"/>
  <c r="I188" i="2"/>
  <c r="H188" i="2"/>
  <c r="G188" i="2"/>
  <c r="B188" i="2"/>
  <c r="L187" i="2"/>
  <c r="O187" i="2" s="1"/>
  <c r="P187" i="2" s="1"/>
  <c r="I187" i="2"/>
  <c r="H187" i="2" s="1"/>
  <c r="G187" i="2"/>
  <c r="B187" i="2"/>
  <c r="P186" i="2"/>
  <c r="O186" i="2"/>
  <c r="L186" i="2"/>
  <c r="I186" i="2"/>
  <c r="H186" i="2" s="1"/>
  <c r="G186" i="2"/>
  <c r="B186" i="2"/>
  <c r="O185" i="2"/>
  <c r="L185" i="2"/>
  <c r="L190" i="2" s="1"/>
  <c r="L192" i="2" s="1"/>
  <c r="I185" i="2"/>
  <c r="G185" i="2"/>
  <c r="B185" i="2"/>
  <c r="O184" i="2"/>
  <c r="H184" i="2"/>
  <c r="O183" i="2"/>
  <c r="P183" i="2" s="1"/>
  <c r="H183" i="2"/>
  <c r="L181" i="2"/>
  <c r="O181" i="2" s="1"/>
  <c r="I181" i="2"/>
  <c r="H181" i="2"/>
  <c r="G181" i="2"/>
  <c r="C180" i="2"/>
  <c r="C182" i="2" s="1"/>
  <c r="L179" i="2"/>
  <c r="O179" i="2" s="1"/>
  <c r="P179" i="2" s="1"/>
  <c r="I179" i="2"/>
  <c r="H179" i="2"/>
  <c r="G179" i="2"/>
  <c r="J179" i="2" s="1"/>
  <c r="F179" i="2"/>
  <c r="F180" i="2" s="1"/>
  <c r="F182" i="2" s="1"/>
  <c r="O178" i="2"/>
  <c r="L178" i="2"/>
  <c r="L180" i="2" s="1"/>
  <c r="I178" i="2"/>
  <c r="H178" i="2" s="1"/>
  <c r="G178" i="2"/>
  <c r="J178" i="2" s="1"/>
  <c r="F178" i="2"/>
  <c r="O177" i="2"/>
  <c r="H177" i="2"/>
  <c r="O176" i="2"/>
  <c r="P176" i="2" s="1"/>
  <c r="H176" i="2"/>
  <c r="L174" i="2"/>
  <c r="O174" i="2" s="1"/>
  <c r="P174" i="2" s="1"/>
  <c r="H174" i="2"/>
  <c r="G174" i="2"/>
  <c r="C174" i="2"/>
  <c r="I173" i="2"/>
  <c r="H173" i="2" s="1"/>
  <c r="C173" i="2"/>
  <c r="L172" i="2"/>
  <c r="I172" i="2"/>
  <c r="O172" i="2" s="1"/>
  <c r="P172" i="2" s="1"/>
  <c r="G172" i="2"/>
  <c r="L171" i="2"/>
  <c r="J171" i="2" s="1"/>
  <c r="I171" i="2"/>
  <c r="H171" i="2"/>
  <c r="G171" i="2"/>
  <c r="G173" i="2" s="1"/>
  <c r="F171" i="2"/>
  <c r="F173" i="2" s="1"/>
  <c r="O170" i="2"/>
  <c r="P170" i="2" s="1"/>
  <c r="H170" i="2"/>
  <c r="E169" i="2"/>
  <c r="C169" i="2"/>
  <c r="L168" i="2"/>
  <c r="L169" i="2" s="1"/>
  <c r="I168" i="2"/>
  <c r="H168" i="2" s="1"/>
  <c r="G168" i="2"/>
  <c r="P167" i="2"/>
  <c r="L167" i="2"/>
  <c r="J167" i="2"/>
  <c r="I167" i="2"/>
  <c r="O167" i="2" s="1"/>
  <c r="G167" i="2"/>
  <c r="F167" i="2"/>
  <c r="F169" i="2" s="1"/>
  <c r="O166" i="2"/>
  <c r="H166" i="2"/>
  <c r="G166" i="2"/>
  <c r="P166" i="2" s="1"/>
  <c r="C165" i="2"/>
  <c r="C175" i="2" s="1"/>
  <c r="L164" i="2"/>
  <c r="I164" i="2"/>
  <c r="G164" i="2"/>
  <c r="E163" i="2"/>
  <c r="C163" i="2"/>
  <c r="L162" i="2"/>
  <c r="O162" i="2" s="1"/>
  <c r="L161" i="2"/>
  <c r="O161" i="2" s="1"/>
  <c r="P161" i="2" s="1"/>
  <c r="I161" i="2"/>
  <c r="H161" i="2" s="1"/>
  <c r="G161" i="2"/>
  <c r="F161" i="2"/>
  <c r="L160" i="2"/>
  <c r="I160" i="2"/>
  <c r="H160" i="2"/>
  <c r="G160" i="2"/>
  <c r="F160" i="2"/>
  <c r="L159" i="2"/>
  <c r="I159" i="2"/>
  <c r="O159" i="2" s="1"/>
  <c r="H159" i="2"/>
  <c r="G159" i="2"/>
  <c r="F159" i="2"/>
  <c r="L158" i="2"/>
  <c r="J158" i="2" s="1"/>
  <c r="I158" i="2"/>
  <c r="H158" i="2" s="1"/>
  <c r="G158" i="2"/>
  <c r="F158" i="2"/>
  <c r="L157" i="2"/>
  <c r="J157" i="2" s="1"/>
  <c r="I157" i="2"/>
  <c r="H157" i="2"/>
  <c r="G157" i="2"/>
  <c r="F157" i="2"/>
  <c r="L156" i="2"/>
  <c r="J156" i="2" s="1"/>
  <c r="I156" i="2"/>
  <c r="H156" i="2" s="1"/>
  <c r="G156" i="2"/>
  <c r="F156" i="2"/>
  <c r="L155" i="2"/>
  <c r="I155" i="2"/>
  <c r="H155" i="2"/>
  <c r="G155" i="2"/>
  <c r="F155" i="2"/>
  <c r="L154" i="2"/>
  <c r="I154" i="2"/>
  <c r="O154" i="2" s="1"/>
  <c r="H154" i="2"/>
  <c r="G154" i="2"/>
  <c r="F154" i="2"/>
  <c r="L153" i="2"/>
  <c r="I153" i="2"/>
  <c r="O153" i="2" s="1"/>
  <c r="P153" i="2" s="1"/>
  <c r="H153" i="2"/>
  <c r="G153" i="2"/>
  <c r="J153" i="2" s="1"/>
  <c r="F153" i="2"/>
  <c r="O152" i="2"/>
  <c r="P152" i="2" s="1"/>
  <c r="L152" i="2"/>
  <c r="I152" i="2"/>
  <c r="H152" i="2"/>
  <c r="G152" i="2"/>
  <c r="J152" i="2" s="1"/>
  <c r="F152" i="2"/>
  <c r="L151" i="2"/>
  <c r="O151" i="2" s="1"/>
  <c r="P151" i="2" s="1"/>
  <c r="I151" i="2"/>
  <c r="H151" i="2" s="1"/>
  <c r="G151" i="2"/>
  <c r="F151" i="2"/>
  <c r="O150" i="2"/>
  <c r="L150" i="2"/>
  <c r="I150" i="2"/>
  <c r="H150" i="2" s="1"/>
  <c r="G150" i="2"/>
  <c r="F150" i="2"/>
  <c r="L149" i="2"/>
  <c r="I149" i="2"/>
  <c r="H149" i="2"/>
  <c r="G149" i="2"/>
  <c r="F149" i="2"/>
  <c r="O148" i="2"/>
  <c r="O147" i="2"/>
  <c r="P147" i="2" s="1"/>
  <c r="O146" i="2"/>
  <c r="P146" i="2" s="1"/>
  <c r="H146" i="2"/>
  <c r="I145" i="2"/>
  <c r="C145" i="2"/>
  <c r="L144" i="2"/>
  <c r="L145" i="2" s="1"/>
  <c r="I144" i="2"/>
  <c r="G144" i="2"/>
  <c r="L143" i="2"/>
  <c r="I143" i="2"/>
  <c r="O143" i="2" s="1"/>
  <c r="H143" i="2"/>
  <c r="G143" i="2"/>
  <c r="F143" i="2"/>
  <c r="F145" i="2" s="1"/>
  <c r="O142" i="2"/>
  <c r="P142" i="2" s="1"/>
  <c r="H142" i="2"/>
  <c r="I141" i="2"/>
  <c r="L140" i="2"/>
  <c r="I140" i="2"/>
  <c r="O140" i="2" s="1"/>
  <c r="P140" i="2" s="1"/>
  <c r="H140" i="2"/>
  <c r="C140" i="2"/>
  <c r="O139" i="2"/>
  <c r="P139" i="2" s="1"/>
  <c r="L139" i="2"/>
  <c r="I139" i="2"/>
  <c r="G139" i="2"/>
  <c r="P138" i="2"/>
  <c r="L138" i="2"/>
  <c r="O138" i="2" s="1"/>
  <c r="I138" i="2"/>
  <c r="H138" i="2"/>
  <c r="G138" i="2"/>
  <c r="G140" i="2" s="1"/>
  <c r="I137" i="2"/>
  <c r="G137" i="2"/>
  <c r="G141" i="2" s="1"/>
  <c r="F137" i="2"/>
  <c r="C137" i="2"/>
  <c r="C141" i="2" s="1"/>
  <c r="L136" i="2"/>
  <c r="J136" i="2" s="1"/>
  <c r="I136" i="2"/>
  <c r="H136" i="2" s="1"/>
  <c r="G136" i="2"/>
  <c r="F136" i="2"/>
  <c r="L135" i="2"/>
  <c r="I135" i="2"/>
  <c r="H135" i="2"/>
  <c r="G135" i="2"/>
  <c r="F135" i="2"/>
  <c r="P134" i="2"/>
  <c r="O134" i="2"/>
  <c r="P133" i="2"/>
  <c r="O133" i="2"/>
  <c r="F132" i="2"/>
  <c r="D132" i="2"/>
  <c r="C132" i="2"/>
  <c r="L131" i="2"/>
  <c r="I131" i="2"/>
  <c r="O131" i="2" s="1"/>
  <c r="P131" i="2" s="1"/>
  <c r="H131" i="2"/>
  <c r="G131" i="2"/>
  <c r="I130" i="2"/>
  <c r="H130" i="2"/>
  <c r="G130" i="2"/>
  <c r="G132" i="2" s="1"/>
  <c r="E130" i="2"/>
  <c r="E132" i="2" s="1"/>
  <c r="D130" i="2"/>
  <c r="C130" i="2"/>
  <c r="O129" i="2"/>
  <c r="P129" i="2" s="1"/>
  <c r="L129" i="2"/>
  <c r="J129" i="2"/>
  <c r="I129" i="2"/>
  <c r="H129" i="2"/>
  <c r="H132" i="2" s="1"/>
  <c r="G129" i="2"/>
  <c r="F129" i="2"/>
  <c r="O128" i="2"/>
  <c r="P128" i="2" s="1"/>
  <c r="L128" i="2"/>
  <c r="J128" i="2"/>
  <c r="I128" i="2"/>
  <c r="H128" i="2"/>
  <c r="G128" i="2"/>
  <c r="F128" i="2"/>
  <c r="L127" i="2"/>
  <c r="I127" i="2"/>
  <c r="G127" i="2"/>
  <c r="F127" i="2"/>
  <c r="F130" i="2" s="1"/>
  <c r="O126" i="2"/>
  <c r="O125" i="2"/>
  <c r="P125" i="2" s="1"/>
  <c r="F124" i="2"/>
  <c r="E124" i="2"/>
  <c r="D124" i="2"/>
  <c r="C124" i="2"/>
  <c r="P123" i="2"/>
  <c r="O123" i="2"/>
  <c r="L123" i="2"/>
  <c r="I123" i="2"/>
  <c r="H123" i="2"/>
  <c r="G123" i="2"/>
  <c r="G124" i="2" s="1"/>
  <c r="O122" i="2"/>
  <c r="L122" i="2"/>
  <c r="L124" i="2" s="1"/>
  <c r="J124" i="2" s="1"/>
  <c r="P124" i="2" s="1"/>
  <c r="J122" i="2"/>
  <c r="I122" i="2"/>
  <c r="I124" i="2" s="1"/>
  <c r="H124" i="2" s="1"/>
  <c r="H125" i="2" s="1"/>
  <c r="G122" i="2"/>
  <c r="F122" i="2"/>
  <c r="O121" i="2"/>
  <c r="O120" i="2"/>
  <c r="P120" i="2" s="1"/>
  <c r="L118" i="2"/>
  <c r="I118" i="2"/>
  <c r="G118" i="2"/>
  <c r="O117" i="2"/>
  <c r="L117" i="2"/>
  <c r="J117" i="2"/>
  <c r="I117" i="2"/>
  <c r="G117" i="2"/>
  <c r="G119" i="2" s="1"/>
  <c r="F117" i="2"/>
  <c r="O116" i="2"/>
  <c r="P116" i="2" s="1"/>
  <c r="H115" i="2"/>
  <c r="E115" i="2"/>
  <c r="D115" i="2"/>
  <c r="C115" i="2"/>
  <c r="P114" i="2"/>
  <c r="L114" i="2"/>
  <c r="I114" i="2"/>
  <c r="O114" i="2" s="1"/>
  <c r="G114" i="2"/>
  <c r="O113" i="2"/>
  <c r="L113" i="2"/>
  <c r="L115" i="2" s="1"/>
  <c r="O115" i="2" s="1"/>
  <c r="J113" i="2"/>
  <c r="I113" i="2"/>
  <c r="I115" i="2" s="1"/>
  <c r="H113" i="2"/>
  <c r="G113" i="2"/>
  <c r="G115" i="2" s="1"/>
  <c r="F113" i="2"/>
  <c r="F115" i="2" s="1"/>
  <c r="O112" i="2"/>
  <c r="P112" i="2" s="1"/>
  <c r="I111" i="2"/>
  <c r="E111" i="2"/>
  <c r="D111" i="2"/>
  <c r="C111" i="2"/>
  <c r="O110" i="2"/>
  <c r="L110" i="2"/>
  <c r="I110" i="2"/>
  <c r="H110" i="2"/>
  <c r="G110" i="2"/>
  <c r="L109" i="2"/>
  <c r="J109" i="2" s="1"/>
  <c r="I109" i="2"/>
  <c r="G109" i="2"/>
  <c r="G111" i="2" s="1"/>
  <c r="F109" i="2"/>
  <c r="F111" i="2" s="1"/>
  <c r="P108" i="2"/>
  <c r="O108" i="2"/>
  <c r="O107" i="2"/>
  <c r="F107" i="2"/>
  <c r="E107" i="2"/>
  <c r="D107" i="2"/>
  <c r="C107" i="2"/>
  <c r="P106" i="2"/>
  <c r="O106" i="2"/>
  <c r="L106" i="2"/>
  <c r="I106" i="2"/>
  <c r="H106" i="2"/>
  <c r="G106" i="2"/>
  <c r="O105" i="2"/>
  <c r="L105" i="2"/>
  <c r="L107" i="2" s="1"/>
  <c r="J105" i="2"/>
  <c r="I105" i="2"/>
  <c r="I107" i="2" s="1"/>
  <c r="H107" i="2" s="1"/>
  <c r="G105" i="2"/>
  <c r="G107" i="2" s="1"/>
  <c r="J107" i="2" s="1"/>
  <c r="F105" i="2"/>
  <c r="O104" i="2"/>
  <c r="P104" i="2" s="1"/>
  <c r="E103" i="2"/>
  <c r="D103" i="2"/>
  <c r="C103" i="2"/>
  <c r="L102" i="2"/>
  <c r="I102" i="2"/>
  <c r="G102" i="2"/>
  <c r="G103" i="2" s="1"/>
  <c r="L101" i="2"/>
  <c r="I101" i="2"/>
  <c r="O101" i="2" s="1"/>
  <c r="H101" i="2"/>
  <c r="G101" i="2"/>
  <c r="F101" i="2"/>
  <c r="F103" i="2" s="1"/>
  <c r="P100" i="2"/>
  <c r="O100" i="2"/>
  <c r="G99" i="2"/>
  <c r="E99" i="2"/>
  <c r="F99" i="2" s="1"/>
  <c r="D99" i="2"/>
  <c r="C99" i="2"/>
  <c r="L98" i="2"/>
  <c r="I98" i="2"/>
  <c r="H98" i="2" s="1"/>
  <c r="G98" i="2"/>
  <c r="L97" i="2"/>
  <c r="L99" i="2" s="1"/>
  <c r="J99" i="2" s="1"/>
  <c r="I97" i="2"/>
  <c r="G97" i="2"/>
  <c r="F97" i="2"/>
  <c r="P96" i="2"/>
  <c r="O96" i="2"/>
  <c r="E95" i="2"/>
  <c r="D95" i="2"/>
  <c r="C95" i="2"/>
  <c r="P94" i="2"/>
  <c r="L94" i="2"/>
  <c r="O94" i="2" s="1"/>
  <c r="I94" i="2"/>
  <c r="H94" i="2"/>
  <c r="G94" i="2"/>
  <c r="L93" i="2"/>
  <c r="J93" i="2" s="1"/>
  <c r="I93" i="2"/>
  <c r="O93" i="2" s="1"/>
  <c r="H93" i="2"/>
  <c r="G93" i="2"/>
  <c r="G95" i="2" s="1"/>
  <c r="F93" i="2"/>
  <c r="F95" i="2" s="1"/>
  <c r="P92" i="2"/>
  <c r="O92" i="2"/>
  <c r="E91" i="2"/>
  <c r="D91" i="2"/>
  <c r="C91" i="2"/>
  <c r="L90" i="2"/>
  <c r="I90" i="2"/>
  <c r="H90" i="2" s="1"/>
  <c r="G90" i="2"/>
  <c r="L89" i="2"/>
  <c r="I89" i="2"/>
  <c r="G89" i="2"/>
  <c r="G91" i="2" s="1"/>
  <c r="F89" i="2"/>
  <c r="F91" i="2" s="1"/>
  <c r="O88" i="2"/>
  <c r="P88" i="2" s="1"/>
  <c r="G87" i="2"/>
  <c r="E87" i="2"/>
  <c r="C87" i="2"/>
  <c r="O86" i="2"/>
  <c r="P86" i="2" s="1"/>
  <c r="L86" i="2"/>
  <c r="I86" i="2"/>
  <c r="H86" i="2" s="1"/>
  <c r="G86" i="2"/>
  <c r="L85" i="2"/>
  <c r="L87" i="2" s="1"/>
  <c r="J87" i="2" s="1"/>
  <c r="I85" i="2"/>
  <c r="O85" i="2" s="1"/>
  <c r="H85" i="2"/>
  <c r="G85" i="2"/>
  <c r="O84" i="2"/>
  <c r="L84" i="2"/>
  <c r="I84" i="2"/>
  <c r="H84" i="2"/>
  <c r="G84" i="2"/>
  <c r="L83" i="2"/>
  <c r="J83" i="2" s="1"/>
  <c r="I83" i="2"/>
  <c r="G83" i="2"/>
  <c r="F83" i="2"/>
  <c r="F87" i="2" s="1"/>
  <c r="P82" i="2"/>
  <c r="O82" i="2"/>
  <c r="I81" i="2"/>
  <c r="O81" i="2" s="1"/>
  <c r="C81" i="2"/>
  <c r="P80" i="2"/>
  <c r="L80" i="2"/>
  <c r="O80" i="2" s="1"/>
  <c r="I80" i="2"/>
  <c r="G80" i="2"/>
  <c r="L79" i="2"/>
  <c r="L81" i="2" s="1"/>
  <c r="I79" i="2"/>
  <c r="O79" i="2" s="1"/>
  <c r="G79" i="2"/>
  <c r="G81" i="2" s="1"/>
  <c r="F79" i="2"/>
  <c r="F81" i="2" s="1"/>
  <c r="P78" i="2"/>
  <c r="O78" i="2"/>
  <c r="F77" i="2"/>
  <c r="E77" i="2"/>
  <c r="D77" i="2"/>
  <c r="C77" i="2"/>
  <c r="L76" i="2"/>
  <c r="I76" i="2"/>
  <c r="H76" i="2"/>
  <c r="G76" i="2"/>
  <c r="L75" i="2"/>
  <c r="O75" i="2" s="1"/>
  <c r="I75" i="2"/>
  <c r="I77" i="2" s="1"/>
  <c r="H77" i="2" s="1"/>
  <c r="H75" i="2"/>
  <c r="G75" i="2"/>
  <c r="G77" i="2" s="1"/>
  <c r="F75" i="2"/>
  <c r="O74" i="2"/>
  <c r="P74" i="2" s="1"/>
  <c r="G73" i="2"/>
  <c r="E73" i="2"/>
  <c r="D73" i="2"/>
  <c r="C73" i="2"/>
  <c r="L72" i="2"/>
  <c r="I72" i="2"/>
  <c r="H72" i="2" s="1"/>
  <c r="G72" i="2"/>
  <c r="L71" i="2"/>
  <c r="L73" i="2" s="1"/>
  <c r="J73" i="2" s="1"/>
  <c r="I71" i="2"/>
  <c r="G71" i="2"/>
  <c r="J71" i="2" s="1"/>
  <c r="F71" i="2"/>
  <c r="F73" i="2" s="1"/>
  <c r="P70" i="2"/>
  <c r="O70" i="2"/>
  <c r="E69" i="2"/>
  <c r="D69" i="2"/>
  <c r="C69" i="2"/>
  <c r="P68" i="2"/>
  <c r="L68" i="2"/>
  <c r="O68" i="2" s="1"/>
  <c r="I68" i="2"/>
  <c r="H68" i="2"/>
  <c r="G68" i="2"/>
  <c r="L67" i="2"/>
  <c r="J67" i="2"/>
  <c r="I67" i="2"/>
  <c r="O67" i="2" s="1"/>
  <c r="H67" i="2"/>
  <c r="G67" i="2"/>
  <c r="G69" i="2" s="1"/>
  <c r="F67" i="2"/>
  <c r="F69" i="2" s="1"/>
  <c r="O66" i="2"/>
  <c r="O65" i="2"/>
  <c r="P65" i="2" s="1"/>
  <c r="H65" i="2"/>
  <c r="E64" i="2"/>
  <c r="L63" i="2"/>
  <c r="L64" i="2" s="1"/>
  <c r="J64" i="2" s="1"/>
  <c r="I63" i="2"/>
  <c r="G63" i="2"/>
  <c r="L62" i="2"/>
  <c r="J62" i="2"/>
  <c r="E62" i="2"/>
  <c r="C62" i="2"/>
  <c r="C64" i="2" s="1"/>
  <c r="O61" i="2"/>
  <c r="P61" i="2" s="1"/>
  <c r="L61" i="2"/>
  <c r="J61" i="2"/>
  <c r="I61" i="2"/>
  <c r="H61" i="2" s="1"/>
  <c r="G61" i="2"/>
  <c r="F61" i="2"/>
  <c r="O60" i="2"/>
  <c r="P60" i="2" s="1"/>
  <c r="L60" i="2"/>
  <c r="J60" i="2"/>
  <c r="I60" i="2"/>
  <c r="H60" i="2" s="1"/>
  <c r="G60" i="2"/>
  <c r="F60" i="2"/>
  <c r="O59" i="2"/>
  <c r="P59" i="2" s="1"/>
  <c r="L59" i="2"/>
  <c r="J59" i="2"/>
  <c r="I59" i="2"/>
  <c r="H59" i="2" s="1"/>
  <c r="G59" i="2"/>
  <c r="F59" i="2"/>
  <c r="O58" i="2"/>
  <c r="P58" i="2" s="1"/>
  <c r="L58" i="2"/>
  <c r="J58" i="2"/>
  <c r="I58" i="2"/>
  <c r="H58" i="2" s="1"/>
  <c r="G58" i="2"/>
  <c r="F58" i="2"/>
  <c r="O57" i="2"/>
  <c r="P57" i="2" s="1"/>
  <c r="L57" i="2"/>
  <c r="J57" i="2"/>
  <c r="I57" i="2"/>
  <c r="H57" i="2" s="1"/>
  <c r="G57" i="2"/>
  <c r="F57" i="2"/>
  <c r="O56" i="2"/>
  <c r="P56" i="2" s="1"/>
  <c r="L56" i="2"/>
  <c r="J56" i="2"/>
  <c r="I56" i="2"/>
  <c r="H56" i="2" s="1"/>
  <c r="G56" i="2"/>
  <c r="F56" i="2"/>
  <c r="O55" i="2"/>
  <c r="P55" i="2" s="1"/>
  <c r="L55" i="2"/>
  <c r="J55" i="2"/>
  <c r="I55" i="2"/>
  <c r="H55" i="2" s="1"/>
  <c r="G55" i="2"/>
  <c r="F55" i="2"/>
  <c r="O54" i="2"/>
  <c r="P54" i="2" s="1"/>
  <c r="L54" i="2"/>
  <c r="J54" i="2"/>
  <c r="I54" i="2"/>
  <c r="H54" i="2" s="1"/>
  <c r="G54" i="2"/>
  <c r="F54" i="2"/>
  <c r="O53" i="2"/>
  <c r="P53" i="2" s="1"/>
  <c r="L53" i="2"/>
  <c r="J53" i="2"/>
  <c r="I53" i="2"/>
  <c r="H53" i="2" s="1"/>
  <c r="G53" i="2"/>
  <c r="F53" i="2"/>
  <c r="O52" i="2"/>
  <c r="P52" i="2" s="1"/>
  <c r="L52" i="2"/>
  <c r="J52" i="2"/>
  <c r="I52" i="2"/>
  <c r="H52" i="2" s="1"/>
  <c r="G52" i="2"/>
  <c r="F52" i="2"/>
  <c r="O51" i="2"/>
  <c r="P51" i="2" s="1"/>
  <c r="L51" i="2"/>
  <c r="J51" i="2"/>
  <c r="I51" i="2"/>
  <c r="I62" i="2" s="1"/>
  <c r="O62" i="2" s="1"/>
  <c r="G51" i="2"/>
  <c r="G62" i="2" s="1"/>
  <c r="G64" i="2" s="1"/>
  <c r="F51" i="2"/>
  <c r="O50" i="2"/>
  <c r="O49" i="2"/>
  <c r="G48" i="2"/>
  <c r="E48" i="2"/>
  <c r="C48" i="2"/>
  <c r="L47" i="2"/>
  <c r="I47" i="2"/>
  <c r="O47" i="2" s="1"/>
  <c r="P47" i="2" s="1"/>
  <c r="H47" i="2"/>
  <c r="G47" i="2"/>
  <c r="L46" i="2"/>
  <c r="L48" i="2" s="1"/>
  <c r="I46" i="2"/>
  <c r="O46" i="2" s="1"/>
  <c r="P46" i="2" s="1"/>
  <c r="G46" i="2"/>
  <c r="F46" i="2"/>
  <c r="F48" i="2" s="1"/>
  <c r="I44" i="2"/>
  <c r="H44" i="2"/>
  <c r="G44" i="2"/>
  <c r="E44" i="2"/>
  <c r="C44" i="2"/>
  <c r="L43" i="2"/>
  <c r="I43" i="2"/>
  <c r="O43" i="2" s="1"/>
  <c r="H43" i="2"/>
  <c r="G43" i="2"/>
  <c r="L42" i="2"/>
  <c r="L44" i="2" s="1"/>
  <c r="J44" i="2" s="1"/>
  <c r="I42" i="2"/>
  <c r="H42" i="2"/>
  <c r="G42" i="2"/>
  <c r="L41" i="2"/>
  <c r="I41" i="2"/>
  <c r="H41" i="2"/>
  <c r="G41" i="2"/>
  <c r="I40" i="2"/>
  <c r="H40" i="2"/>
  <c r="G40" i="2"/>
  <c r="F40" i="2"/>
  <c r="F44" i="2" s="1"/>
  <c r="O39" i="2"/>
  <c r="H39" i="2"/>
  <c r="C38" i="2"/>
  <c r="L37" i="2"/>
  <c r="I37" i="2"/>
  <c r="H37" i="2" s="1"/>
  <c r="G37" i="2"/>
  <c r="G38" i="2" s="1"/>
  <c r="L36" i="2"/>
  <c r="L38" i="2" s="1"/>
  <c r="I36" i="2"/>
  <c r="G36" i="2"/>
  <c r="F36" i="2"/>
  <c r="F38" i="2" s="1"/>
  <c r="O35" i="2"/>
  <c r="H35" i="2"/>
  <c r="C34" i="2"/>
  <c r="C195" i="2" s="1"/>
  <c r="L33" i="2"/>
  <c r="I33" i="2"/>
  <c r="H33" i="2"/>
  <c r="G33" i="2"/>
  <c r="E32" i="2"/>
  <c r="E34" i="2" s="1"/>
  <c r="C32" i="2"/>
  <c r="L31" i="2"/>
  <c r="O31" i="2" s="1"/>
  <c r="O30" i="2"/>
  <c r="P30" i="2" s="1"/>
  <c r="L30" i="2"/>
  <c r="I30" i="2"/>
  <c r="H30" i="2"/>
  <c r="G30" i="2"/>
  <c r="F30" i="2"/>
  <c r="L29" i="2"/>
  <c r="I29" i="2"/>
  <c r="H29" i="2" s="1"/>
  <c r="G29" i="2"/>
  <c r="F29" i="2"/>
  <c r="O28" i="2"/>
  <c r="L28" i="2"/>
  <c r="J28" i="2"/>
  <c r="I28" i="2"/>
  <c r="H28" i="2" s="1"/>
  <c r="G28" i="2"/>
  <c r="F28" i="2"/>
  <c r="L27" i="2"/>
  <c r="I27" i="2"/>
  <c r="H27" i="2" s="1"/>
  <c r="G27" i="2"/>
  <c r="J27" i="2" s="1"/>
  <c r="F27" i="2"/>
  <c r="O26" i="2"/>
  <c r="P26" i="2" s="1"/>
  <c r="L26" i="2"/>
  <c r="I26" i="2"/>
  <c r="H26" i="2" s="1"/>
  <c r="G26" i="2"/>
  <c r="J26" i="2" s="1"/>
  <c r="F26" i="2"/>
  <c r="O25" i="2"/>
  <c r="P25" i="2" s="1"/>
  <c r="L25" i="2"/>
  <c r="J25" i="2"/>
  <c r="I25" i="2"/>
  <c r="H25" i="2" s="1"/>
  <c r="G25" i="2"/>
  <c r="F25" i="2"/>
  <c r="L24" i="2"/>
  <c r="I24" i="2"/>
  <c r="H24" i="2" s="1"/>
  <c r="G24" i="2"/>
  <c r="F24" i="2"/>
  <c r="L23" i="2"/>
  <c r="I23" i="2"/>
  <c r="O23" i="2" s="1"/>
  <c r="P23" i="2" s="1"/>
  <c r="G23" i="2"/>
  <c r="F23" i="2"/>
  <c r="L22" i="2"/>
  <c r="I22" i="2"/>
  <c r="O22" i="2" s="1"/>
  <c r="P22" i="2" s="1"/>
  <c r="G22" i="2"/>
  <c r="J22" i="2" s="1"/>
  <c r="F22" i="2"/>
  <c r="L21" i="2"/>
  <c r="I21" i="2"/>
  <c r="O21" i="2" s="1"/>
  <c r="P21" i="2" s="1"/>
  <c r="G21" i="2"/>
  <c r="J21" i="2" s="1"/>
  <c r="F21" i="2"/>
  <c r="L20" i="2"/>
  <c r="I20" i="2"/>
  <c r="O20" i="2" s="1"/>
  <c r="P20" i="2" s="1"/>
  <c r="G20" i="2"/>
  <c r="J20" i="2" s="1"/>
  <c r="F20" i="2"/>
  <c r="L19" i="2"/>
  <c r="I19" i="2"/>
  <c r="O19" i="2" s="1"/>
  <c r="P19" i="2" s="1"/>
  <c r="H19" i="2"/>
  <c r="G19" i="2"/>
  <c r="F19" i="2"/>
  <c r="L18" i="2"/>
  <c r="J18" i="2" s="1"/>
  <c r="I18" i="2"/>
  <c r="O18" i="2" s="1"/>
  <c r="P18" i="2" s="1"/>
  <c r="H18" i="2"/>
  <c r="G18" i="2"/>
  <c r="F18" i="2"/>
  <c r="L17" i="2"/>
  <c r="J17" i="2" s="1"/>
  <c r="I17" i="2"/>
  <c r="H17" i="2"/>
  <c r="G17" i="2"/>
  <c r="F17" i="2"/>
  <c r="L16" i="2"/>
  <c r="J16" i="2" s="1"/>
  <c r="I16" i="2"/>
  <c r="O16" i="2" s="1"/>
  <c r="P16" i="2" s="1"/>
  <c r="H16" i="2"/>
  <c r="G16" i="2"/>
  <c r="F16" i="2"/>
  <c r="L15" i="2"/>
  <c r="I15" i="2"/>
  <c r="O15" i="2" s="1"/>
  <c r="P15" i="2" s="1"/>
  <c r="H15" i="2"/>
  <c r="G15" i="2"/>
  <c r="F15" i="2"/>
  <c r="L14" i="2"/>
  <c r="O14" i="2" s="1"/>
  <c r="P14" i="2" s="1"/>
  <c r="I14" i="2"/>
  <c r="H14" i="2"/>
  <c r="G14" i="2"/>
  <c r="F14" i="2"/>
  <c r="L13" i="2"/>
  <c r="I13" i="2"/>
  <c r="G13" i="2"/>
  <c r="G32" i="2" s="1"/>
  <c r="G34" i="2" s="1"/>
  <c r="F13" i="2"/>
  <c r="L12" i="2"/>
  <c r="I12" i="2"/>
  <c r="O12" i="2" s="1"/>
  <c r="P12" i="2" s="1"/>
  <c r="H12" i="2"/>
  <c r="G12" i="2"/>
  <c r="F12" i="2"/>
  <c r="F32" i="2" s="1"/>
  <c r="J154" i="2" l="1"/>
  <c r="O155" i="2"/>
  <c r="P155" i="2" s="1"/>
  <c r="J151" i="2"/>
  <c r="P159" i="2"/>
  <c r="O149" i="2"/>
  <c r="G163" i="2"/>
  <c r="G165" i="2" s="1"/>
  <c r="J160" i="2"/>
  <c r="I163" i="2"/>
  <c r="H163" i="2" s="1"/>
  <c r="L201" i="2"/>
  <c r="O199" i="2"/>
  <c r="P199" i="2" s="1"/>
  <c r="O136" i="2"/>
  <c r="O202" i="2"/>
  <c r="L32" i="2"/>
  <c r="L34" i="2" s="1"/>
  <c r="J97" i="2"/>
  <c r="F34" i="2"/>
  <c r="J32" i="2"/>
  <c r="I32" i="2"/>
  <c r="O130" i="2"/>
  <c r="P130" i="2" s="1"/>
  <c r="I132" i="2"/>
  <c r="G145" i="2"/>
  <c r="J143" i="2"/>
  <c r="H145" i="2"/>
  <c r="H147" i="2" s="1"/>
  <c r="O145" i="2"/>
  <c r="P145" i="2" s="1"/>
  <c r="O17" i="2"/>
  <c r="P17" i="2" s="1"/>
  <c r="H20" i="2"/>
  <c r="H21" i="2"/>
  <c r="H22" i="2"/>
  <c r="H23" i="2"/>
  <c r="O76" i="2"/>
  <c r="P76" i="2" s="1"/>
  <c r="O102" i="2"/>
  <c r="P102" i="2" s="1"/>
  <c r="H102" i="2"/>
  <c r="H111" i="2"/>
  <c r="O111" i="2"/>
  <c r="P28" i="2"/>
  <c r="I87" i="2"/>
  <c r="H83" i="2"/>
  <c r="O83" i="2"/>
  <c r="L119" i="2"/>
  <c r="J119" i="2" s="1"/>
  <c r="H89" i="2"/>
  <c r="O89" i="2"/>
  <c r="O98" i="2"/>
  <c r="P98" i="2" s="1"/>
  <c r="H141" i="2"/>
  <c r="G254" i="2"/>
  <c r="P252" i="2"/>
  <c r="C194" i="2"/>
  <c r="O36" i="2"/>
  <c r="P36" i="2" s="1"/>
  <c r="H36" i="2"/>
  <c r="I38" i="2"/>
  <c r="O44" i="2"/>
  <c r="P44" i="2" s="1"/>
  <c r="I64" i="2"/>
  <c r="J89" i="2"/>
  <c r="J115" i="2"/>
  <c r="O127" i="2"/>
  <c r="J135" i="2"/>
  <c r="L137" i="2"/>
  <c r="O135" i="2"/>
  <c r="F163" i="2"/>
  <c r="F226" i="2"/>
  <c r="F227" i="2"/>
  <c r="O37" i="2"/>
  <c r="P37" i="2" s="1"/>
  <c r="H62" i="2"/>
  <c r="O72" i="2"/>
  <c r="P72" i="2" s="1"/>
  <c r="L111" i="2"/>
  <c r="J111" i="2" s="1"/>
  <c r="P143" i="2"/>
  <c r="L45" i="2"/>
  <c r="O45" i="2" s="1"/>
  <c r="I91" i="2"/>
  <c r="L130" i="2"/>
  <c r="J127" i="2"/>
  <c r="H137" i="2"/>
  <c r="O24" i="2"/>
  <c r="P24" i="2" s="1"/>
  <c r="J15" i="2"/>
  <c r="O27" i="2"/>
  <c r="P27" i="2" s="1"/>
  <c r="O33" i="2"/>
  <c r="P33" i="2" s="1"/>
  <c r="L69" i="2"/>
  <c r="J69" i="2" s="1"/>
  <c r="O71" i="2"/>
  <c r="H71" i="2"/>
  <c r="L77" i="2"/>
  <c r="L91" i="2"/>
  <c r="J91" i="2" s="1"/>
  <c r="L95" i="2"/>
  <c r="J95" i="2" s="1"/>
  <c r="O97" i="2"/>
  <c r="H97" i="2"/>
  <c r="P110" i="2"/>
  <c r="O118" i="2"/>
  <c r="P118" i="2" s="1"/>
  <c r="O124" i="2"/>
  <c r="O144" i="2"/>
  <c r="F62" i="2"/>
  <c r="F64" i="2" s="1"/>
  <c r="J145" i="2"/>
  <c r="O243" i="2"/>
  <c r="P243" i="2" s="1"/>
  <c r="H243" i="2"/>
  <c r="I245" i="2"/>
  <c r="I276" i="2"/>
  <c r="O275" i="2"/>
  <c r="H275" i="2"/>
  <c r="O13" i="2"/>
  <c r="P13" i="2" s="1"/>
  <c r="H13" i="2"/>
  <c r="O29" i="2"/>
  <c r="P29" i="2" s="1"/>
  <c r="L40" i="2"/>
  <c r="J40" i="2" s="1"/>
  <c r="O63" i="2"/>
  <c r="P63" i="2" s="1"/>
  <c r="I73" i="2"/>
  <c r="O90" i="2"/>
  <c r="P90" i="2" s="1"/>
  <c r="I99" i="2"/>
  <c r="J101" i="2"/>
  <c r="L103" i="2"/>
  <c r="J103" i="2" s="1"/>
  <c r="H109" i="2"/>
  <c r="O109" i="2"/>
  <c r="I69" i="2"/>
  <c r="I95" i="2"/>
  <c r="J149" i="2"/>
  <c r="O156" i="2"/>
  <c r="P156" i="2" s="1"/>
  <c r="O160" i="2"/>
  <c r="P160" i="2" s="1"/>
  <c r="L163" i="2"/>
  <c r="I169" i="2"/>
  <c r="O171" i="2"/>
  <c r="P181" i="2"/>
  <c r="I270" i="2"/>
  <c r="O268" i="2"/>
  <c r="P268" i="2" s="1"/>
  <c r="H268" i="2"/>
  <c r="G280" i="2"/>
  <c r="G282" i="2" s="1"/>
  <c r="G273" i="2"/>
  <c r="G281" i="2" s="1"/>
  <c r="P271" i="2"/>
  <c r="O279" i="2"/>
  <c r="H279" i="2"/>
  <c r="L329" i="2"/>
  <c r="J329" i="2" s="1"/>
  <c r="J327" i="2"/>
  <c r="G180" i="2"/>
  <c r="G182" i="2" s="1"/>
  <c r="H201" i="2"/>
  <c r="O201" i="2"/>
  <c r="P201" i="2" s="1"/>
  <c r="P200" i="2"/>
  <c r="G226" i="2"/>
  <c r="I242" i="2"/>
  <c r="O240" i="2"/>
  <c r="P240" i="2" s="1"/>
  <c r="H240" i="2"/>
  <c r="O267" i="2"/>
  <c r="P267" i="2" s="1"/>
  <c r="H267" i="2"/>
  <c r="O300" i="2"/>
  <c r="P300" i="2" s="1"/>
  <c r="I119" i="2"/>
  <c r="I180" i="2"/>
  <c r="C201" i="2"/>
  <c r="C227" i="2" s="1"/>
  <c r="G230" i="2"/>
  <c r="L267" i="2"/>
  <c r="O265" i="2"/>
  <c r="P265" i="2" s="1"/>
  <c r="L309" i="2"/>
  <c r="P306" i="2"/>
  <c r="H46" i="2"/>
  <c r="I48" i="2"/>
  <c r="H51" i="2"/>
  <c r="H63" i="2"/>
  <c r="J75" i="2"/>
  <c r="I103" i="2"/>
  <c r="H105" i="2"/>
  <c r="H114" i="2"/>
  <c r="H118" i="2"/>
  <c r="J155" i="2"/>
  <c r="J159" i="2"/>
  <c r="H167" i="2"/>
  <c r="O168" i="2"/>
  <c r="P168" i="2" s="1"/>
  <c r="H172" i="2"/>
  <c r="L173" i="2"/>
  <c r="O191" i="2"/>
  <c r="P191" i="2" s="1"/>
  <c r="H191" i="2"/>
  <c r="J201" i="2"/>
  <c r="O208" i="2"/>
  <c r="H208" i="2"/>
  <c r="I217" i="2"/>
  <c r="O277" i="2"/>
  <c r="H277" i="2"/>
  <c r="P287" i="2"/>
  <c r="J287" i="2"/>
  <c r="G288" i="2"/>
  <c r="O158" i="2"/>
  <c r="P158" i="2" s="1"/>
  <c r="H164" i="2"/>
  <c r="O164" i="2"/>
  <c r="P164" i="2" s="1"/>
  <c r="L217" i="2"/>
  <c r="L224" i="2"/>
  <c r="O224" i="2" s="1"/>
  <c r="I251" i="2"/>
  <c r="O250" i="2"/>
  <c r="H250" i="2"/>
  <c r="L283" i="2"/>
  <c r="L302" i="2" s="1"/>
  <c r="I190" i="2"/>
  <c r="H185" i="2"/>
  <c r="O248" i="2"/>
  <c r="P248" i="2" s="1"/>
  <c r="H248" i="2"/>
  <c r="O253" i="2"/>
  <c r="H253" i="2"/>
  <c r="I254" i="2"/>
  <c r="J150" i="2"/>
  <c r="O157" i="2"/>
  <c r="P157" i="2" s="1"/>
  <c r="G175" i="2"/>
  <c r="L182" i="2"/>
  <c r="J182" i="2" s="1"/>
  <c r="P237" i="2"/>
  <c r="G239" i="2"/>
  <c r="P239" i="2" s="1"/>
  <c r="O272" i="2"/>
  <c r="H272" i="2"/>
  <c r="I273" i="2"/>
  <c r="G169" i="2"/>
  <c r="J169" i="2" s="1"/>
  <c r="O298" i="2"/>
  <c r="P298" i="2" s="1"/>
  <c r="L204" i="2"/>
  <c r="O212" i="2"/>
  <c r="P212" i="2" s="1"/>
  <c r="O213" i="2"/>
  <c r="P213" i="2" s="1"/>
  <c r="O216" i="2"/>
  <c r="P216" i="2" s="1"/>
  <c r="I263" i="2"/>
  <c r="O266" i="2"/>
  <c r="O280" i="2"/>
  <c r="I288" i="2"/>
  <c r="O306" i="2"/>
  <c r="I309" i="2"/>
  <c r="O327" i="2"/>
  <c r="P327" i="2" s="1"/>
  <c r="I335" i="2"/>
  <c r="I282" i="2"/>
  <c r="L288" i="2"/>
  <c r="J288" i="2" s="1"/>
  <c r="J198" i="2"/>
  <c r="H199" i="2"/>
  <c r="H294" i="2"/>
  <c r="I329" i="2"/>
  <c r="J334" i="2"/>
  <c r="L335" i="2"/>
  <c r="J335" i="2" s="1"/>
  <c r="I165" i="2" l="1"/>
  <c r="I175" i="2" s="1"/>
  <c r="L311" i="2"/>
  <c r="O69" i="2"/>
  <c r="H69" i="2"/>
  <c r="O245" i="2"/>
  <c r="P245" i="2" s="1"/>
  <c r="H245" i="2"/>
  <c r="I194" i="2"/>
  <c r="H32" i="2"/>
  <c r="I34" i="2"/>
  <c r="O32" i="2"/>
  <c r="P32" i="2" s="1"/>
  <c r="O335" i="2"/>
  <c r="P335" i="2" s="1"/>
  <c r="H335" i="2"/>
  <c r="H251" i="2"/>
  <c r="O251" i="2"/>
  <c r="P251" i="2" s="1"/>
  <c r="I182" i="2"/>
  <c r="H180" i="2"/>
  <c r="O180" i="2"/>
  <c r="P180" i="2" s="1"/>
  <c r="H276" i="2"/>
  <c r="O276" i="2"/>
  <c r="O263" i="2"/>
  <c r="P263" i="2" s="1"/>
  <c r="H263" i="2"/>
  <c r="L219" i="2"/>
  <c r="J219" i="2" s="1"/>
  <c r="J217" i="2"/>
  <c r="O119" i="2"/>
  <c r="H119" i="2"/>
  <c r="L132" i="2"/>
  <c r="J132" i="2" s="1"/>
  <c r="J130" i="2"/>
  <c r="J34" i="2"/>
  <c r="H48" i="2"/>
  <c r="O48" i="2"/>
  <c r="P48" i="2" s="1"/>
  <c r="O242" i="2"/>
  <c r="P242" i="2" s="1"/>
  <c r="H242" i="2"/>
  <c r="O73" i="2"/>
  <c r="H73" i="2"/>
  <c r="O217" i="2"/>
  <c r="P217" i="2" s="1"/>
  <c r="I219" i="2"/>
  <c r="H217" i="2"/>
  <c r="I226" i="2"/>
  <c r="J173" i="2"/>
  <c r="O169" i="2"/>
  <c r="H169" i="2"/>
  <c r="H91" i="2"/>
  <c r="O91" i="2"/>
  <c r="H64" i="2"/>
  <c r="O64" i="2"/>
  <c r="O87" i="2"/>
  <c r="H87" i="2"/>
  <c r="O95" i="2"/>
  <c r="H95" i="2"/>
  <c r="H175" i="2"/>
  <c r="L165" i="2"/>
  <c r="J165" i="2" s="1"/>
  <c r="J163" i="2"/>
  <c r="F174" i="2"/>
  <c r="F194" i="2" s="1"/>
  <c r="F165" i="2"/>
  <c r="F175" i="2" s="1"/>
  <c r="L330" i="2"/>
  <c r="H329" i="2"/>
  <c r="O329" i="2"/>
  <c r="P329" i="2" s="1"/>
  <c r="L230" i="2"/>
  <c r="O190" i="2"/>
  <c r="P190" i="2" s="1"/>
  <c r="H190" i="2"/>
  <c r="I192" i="2"/>
  <c r="O288" i="2"/>
  <c r="P288" i="2" s="1"/>
  <c r="H288" i="2"/>
  <c r="L227" i="2"/>
  <c r="O227" i="2" s="1"/>
  <c r="P227" i="2" s="1"/>
  <c r="O204" i="2"/>
  <c r="J204" i="2"/>
  <c r="O38" i="2"/>
  <c r="P38" i="2" s="1"/>
  <c r="H38" i="2"/>
  <c r="F195" i="2"/>
  <c r="H273" i="2"/>
  <c r="O273" i="2"/>
  <c r="P273" i="2" s="1"/>
  <c r="O103" i="2"/>
  <c r="H103" i="2"/>
  <c r="I283" i="2"/>
  <c r="G301" i="2"/>
  <c r="G310" i="2" s="1"/>
  <c r="G231" i="2"/>
  <c r="O173" i="2"/>
  <c r="O99" i="2"/>
  <c r="P99" i="2" s="1"/>
  <c r="H99" i="2"/>
  <c r="O40" i="2"/>
  <c r="P40" i="2" s="1"/>
  <c r="J137" i="2"/>
  <c r="L141" i="2"/>
  <c r="O163" i="2"/>
  <c r="P163" i="2" s="1"/>
  <c r="H270" i="2"/>
  <c r="O270" i="2"/>
  <c r="P270" i="2" s="1"/>
  <c r="I336" i="2"/>
  <c r="H120" i="2"/>
  <c r="O309" i="2"/>
  <c r="P309" i="2" s="1"/>
  <c r="H309" i="2"/>
  <c r="H254" i="2"/>
  <c r="O254" i="2"/>
  <c r="P254" i="2" s="1"/>
  <c r="G283" i="2"/>
  <c r="G331" i="2" s="1"/>
  <c r="P281" i="2"/>
  <c r="O282" i="2"/>
  <c r="P282" i="2" s="1"/>
  <c r="H282" i="2"/>
  <c r="P280" i="2"/>
  <c r="J180" i="2"/>
  <c r="L226" i="2"/>
  <c r="J226" i="2" s="1"/>
  <c r="J77" i="2"/>
  <c r="O77" i="2"/>
  <c r="O137" i="2"/>
  <c r="P137" i="2" s="1"/>
  <c r="H165" i="2"/>
  <c r="O132" i="2"/>
  <c r="P132" i="2" s="1"/>
  <c r="G337" i="2" l="1"/>
  <c r="R329" i="2"/>
  <c r="Q338" i="2"/>
  <c r="I230" i="2"/>
  <c r="H194" i="2"/>
  <c r="O194" i="2"/>
  <c r="P194" i="2" s="1"/>
  <c r="J141" i="2"/>
  <c r="O141" i="2"/>
  <c r="P141" i="2" s="1"/>
  <c r="O283" i="2"/>
  <c r="P283" i="2" s="1"/>
  <c r="H283" i="2"/>
  <c r="I302" i="2"/>
  <c r="L301" i="2"/>
  <c r="J230" i="2"/>
  <c r="L331" i="2"/>
  <c r="J330" i="2"/>
  <c r="L336" i="2"/>
  <c r="J336" i="2" s="1"/>
  <c r="O330" i="2"/>
  <c r="P330" i="2" s="1"/>
  <c r="O226" i="2"/>
  <c r="P226" i="2" s="1"/>
  <c r="H226" i="2"/>
  <c r="O165" i="2"/>
  <c r="P165" i="2" s="1"/>
  <c r="H219" i="2"/>
  <c r="O219" i="2"/>
  <c r="P219" i="2" s="1"/>
  <c r="O182" i="2"/>
  <c r="H182" i="2"/>
  <c r="H336" i="2"/>
  <c r="O192" i="2"/>
  <c r="P192" i="2" s="1"/>
  <c r="H192" i="2"/>
  <c r="I195" i="2"/>
  <c r="I331" i="2"/>
  <c r="O34" i="2"/>
  <c r="H34" i="2"/>
  <c r="G302" i="2"/>
  <c r="P231" i="2"/>
  <c r="J231" i="2"/>
  <c r="L175" i="2"/>
  <c r="R243" i="2" l="1"/>
  <c r="P34" i="2"/>
  <c r="O1" i="2"/>
  <c r="S30" i="2"/>
  <c r="J331" i="2"/>
  <c r="L337" i="2"/>
  <c r="J337" i="2" s="1"/>
  <c r="J175" i="2"/>
  <c r="O175" i="2"/>
  <c r="P175" i="2" s="1"/>
  <c r="J301" i="2"/>
  <c r="L310" i="2"/>
  <c r="J310" i="2" s="1"/>
  <c r="I311" i="2"/>
  <c r="O302" i="2"/>
  <c r="P302" i="2" s="1"/>
  <c r="H302" i="2"/>
  <c r="O331" i="2"/>
  <c r="P331" i="2" s="1"/>
  <c r="H331" i="2"/>
  <c r="I337" i="2"/>
  <c r="H195" i="2"/>
  <c r="O195" i="2"/>
  <c r="P195" i="2" s="1"/>
  <c r="I301" i="2"/>
  <c r="H230" i="2"/>
  <c r="O230" i="2"/>
  <c r="P230" i="2" s="1"/>
  <c r="G311" i="2"/>
  <c r="J311" i="2" s="1"/>
  <c r="J302" i="2"/>
  <c r="O336" i="2"/>
  <c r="P336" i="2" s="1"/>
  <c r="O337" i="2" l="1"/>
  <c r="P337" i="2" s="1"/>
  <c r="H337" i="2"/>
  <c r="H301" i="2"/>
  <c r="O301" i="2"/>
  <c r="P301" i="2" s="1"/>
  <c r="I310" i="2"/>
  <c r="H311" i="2"/>
  <c r="O311" i="2"/>
  <c r="P311" i="2" s="1"/>
  <c r="H310" i="2" l="1"/>
  <c r="O310" i="2"/>
  <c r="P310" i="2" s="1"/>
</calcChain>
</file>

<file path=xl/sharedStrings.xml><?xml version="1.0" encoding="utf-8"?>
<sst xmlns="http://schemas.openxmlformats.org/spreadsheetml/2006/main" count="343" uniqueCount="241">
  <si>
    <t>JVVNL</t>
  </si>
  <si>
    <t>AVVNL</t>
  </si>
  <si>
    <t>JdVVNL</t>
  </si>
  <si>
    <t>NTPC</t>
  </si>
  <si>
    <t>FGUTPP III</t>
  </si>
  <si>
    <t>K.H.S.T.P.S. I</t>
  </si>
  <si>
    <t>K.H.S.T.P.S. &amp; II</t>
  </si>
  <si>
    <t>RHIND STPS</t>
  </si>
  <si>
    <t>RIHAND II</t>
  </si>
  <si>
    <t>RIHAND III</t>
  </si>
  <si>
    <t>SINGUARLI</t>
  </si>
  <si>
    <t>KHPS-I</t>
  </si>
  <si>
    <t>TANDA-II STPS</t>
  </si>
  <si>
    <t>NCTPS 1</t>
  </si>
  <si>
    <t>NHPC</t>
  </si>
  <si>
    <t>TANAKPUR HEP</t>
  </si>
  <si>
    <t>SALAL HEP</t>
  </si>
  <si>
    <t>CHAMERA-I</t>
  </si>
  <si>
    <t>CHAMERA-II</t>
  </si>
  <si>
    <t>CHAMERA-III</t>
  </si>
  <si>
    <t>URI HEP</t>
  </si>
  <si>
    <t>URI HEP II</t>
  </si>
  <si>
    <t>DHOLIGANGA</t>
  </si>
  <si>
    <t>DULHASTI</t>
  </si>
  <si>
    <t>PARBATI III</t>
  </si>
  <si>
    <t>SEWA II</t>
  </si>
  <si>
    <t>SJVNL</t>
  </si>
  <si>
    <t>Form D  3.1</t>
  </si>
  <si>
    <t>Power Purchase Expenses</t>
  </si>
  <si>
    <t>Name of Distribution Licensee</t>
  </si>
  <si>
    <t>Licensed Area of Supply</t>
  </si>
  <si>
    <t>Jaipur Discom</t>
  </si>
  <si>
    <t xml:space="preserve"> Year </t>
  </si>
  <si>
    <t>2018-19</t>
  </si>
  <si>
    <t>S. No.</t>
  </si>
  <si>
    <t>Source of Power (Station wise)</t>
  </si>
  <si>
    <t>Installed Capacity</t>
  </si>
  <si>
    <t>State Share (%)</t>
  </si>
  <si>
    <t>Rajasthan Share(MW)</t>
  </si>
  <si>
    <t>JDVVNL share (MW)</t>
  </si>
  <si>
    <t>Total Energy Sent Out (ESO) from the station (MU)</t>
  </si>
  <si>
    <t>Total Annual Fixed charges (Rs Crore)</t>
  </si>
  <si>
    <t>Capacity Charges paid/ payable by Utility (Rs Crore)</t>
  </si>
  <si>
    <t>Variable Cost per unit including Fuel Price Adjustment(Rs/kWh)</t>
  </si>
  <si>
    <t>Fuel Price Adjustment</t>
  </si>
  <si>
    <t>Total Variable Charges (Rs Crore)</t>
  </si>
  <si>
    <t>Incentive#</t>
  </si>
  <si>
    <t>Any Other Charges (Please specify the type of charges)#</t>
  </si>
  <si>
    <t>Total Cost of Energy Received (Rs Crore)</t>
  </si>
  <si>
    <t>Avg cost of energy received (Rs/kWh)</t>
  </si>
  <si>
    <t>A</t>
  </si>
  <si>
    <t>ANTA  GTPS</t>
  </si>
  <si>
    <t>Included in the variable charges</t>
  </si>
  <si>
    <t>NA</t>
  </si>
  <si>
    <t>AURIYA  GTPS</t>
  </si>
  <si>
    <t>DADRI GTPS</t>
  </si>
  <si>
    <t>FGUTTPS -I</t>
  </si>
  <si>
    <t>FGUTTPS -II</t>
  </si>
  <si>
    <t>FGUTTPS -IV</t>
  </si>
  <si>
    <t>F.S.T.P.S (FARRAKA)</t>
  </si>
  <si>
    <t>NCTPS 2</t>
  </si>
  <si>
    <t>SINGUARLI-Hydel</t>
  </si>
  <si>
    <t>Other</t>
  </si>
  <si>
    <t>TOTAL CURRENT</t>
  </si>
  <si>
    <t>Prior period</t>
  </si>
  <si>
    <t>TOTAL    ( with adj.)</t>
  </si>
  <si>
    <t>(B)</t>
  </si>
  <si>
    <t>NTPC BHADLA-II (Solar)</t>
  </si>
  <si>
    <t>TOTAL ( with adj.)</t>
  </si>
  <si>
    <t>(C)</t>
  </si>
  <si>
    <t>NTPC NSM-BUNDLED TOTAL</t>
  </si>
  <si>
    <t>SOLAR</t>
  </si>
  <si>
    <t>THERMAL</t>
  </si>
  <si>
    <t>(D)</t>
  </si>
  <si>
    <t>NTPC - MEJA</t>
  </si>
  <si>
    <t>(E)</t>
  </si>
  <si>
    <t>TOTAL     (with adj.)</t>
  </si>
  <si>
    <t xml:space="preserve">(F) </t>
  </si>
  <si>
    <t>NATHPA-JHAKRI</t>
  </si>
  <si>
    <t>Rampur</t>
  </si>
  <si>
    <t xml:space="preserve">(G) </t>
  </si>
  <si>
    <t xml:space="preserve">NEYVELI LIGNITE CORPORATION LTD </t>
  </si>
  <si>
    <t xml:space="preserve">(H) </t>
  </si>
  <si>
    <t>ARAVALI POWER CO PVT LTD</t>
  </si>
  <si>
    <t xml:space="preserve">(I) </t>
  </si>
  <si>
    <t>NVVN BUNDLED POWER (TOTAL)</t>
  </si>
  <si>
    <t xml:space="preserve">(J) </t>
  </si>
  <si>
    <t>COASTAL GUJRAT (36:36:28)</t>
  </si>
  <si>
    <t xml:space="preserve">(K) </t>
  </si>
  <si>
    <t>ADANI POWER RAJASTHAN LIMITED</t>
  </si>
  <si>
    <t xml:space="preserve">(L) </t>
  </si>
  <si>
    <t>SASAN POWER LTD(36:36:28)</t>
  </si>
  <si>
    <t xml:space="preserve">(M) </t>
  </si>
  <si>
    <t>KARCHAM WANGTOO (PTC)</t>
  </si>
  <si>
    <t xml:space="preserve">(N) </t>
  </si>
  <si>
    <t>PTC (DB)</t>
  </si>
  <si>
    <t xml:space="preserve">(O) </t>
  </si>
  <si>
    <t>PTC (MARUTI) (39:29:32)</t>
  </si>
  <si>
    <t xml:space="preserve">(P) </t>
  </si>
  <si>
    <t>PTC (TEESTA)</t>
  </si>
  <si>
    <t>SKS</t>
  </si>
  <si>
    <t>(Q)</t>
  </si>
  <si>
    <t>NPCIL</t>
  </si>
  <si>
    <t>NAPP</t>
  </si>
  <si>
    <r>
      <t xml:space="preserve">TOTAL </t>
    </r>
    <r>
      <rPr>
        <b/>
        <sz val="12"/>
        <rFont val="Book Antiqua"/>
        <family val="1"/>
      </rPr>
      <t>(with adj.)</t>
    </r>
  </si>
  <si>
    <t>(R)</t>
  </si>
  <si>
    <t>RAPS</t>
  </si>
  <si>
    <t>RAPP-I &amp;II</t>
  </si>
  <si>
    <t>RAPP-III&amp;IV</t>
  </si>
  <si>
    <t>RAPP-V &amp; VI</t>
  </si>
  <si>
    <t>(S)</t>
  </si>
  <si>
    <t>THDC</t>
  </si>
  <si>
    <t>TEHRI</t>
  </si>
  <si>
    <t>KOTESHWAR</t>
  </si>
  <si>
    <t>(T)</t>
  </si>
  <si>
    <t>TALA THROUGH PTC (BHUTAN)</t>
  </si>
  <si>
    <t xml:space="preserve">TOTAL </t>
  </si>
  <si>
    <t>(U)</t>
  </si>
  <si>
    <t>STATE GEN. &amp; OTHER</t>
  </si>
  <si>
    <t>R.V.U.N.</t>
  </si>
  <si>
    <t>KTPS (1 to 7)</t>
  </si>
  <si>
    <t>STPS (1 to 6)</t>
  </si>
  <si>
    <t>SSCTPP (7)</t>
  </si>
  <si>
    <t>SSCTPP (8)</t>
  </si>
  <si>
    <t>CTPP (1&amp;4)</t>
  </si>
  <si>
    <t>CTPP (5&amp;6)</t>
  </si>
  <si>
    <t>RGTP (1-3)</t>
  </si>
  <si>
    <t>KaTPP#1&amp;2</t>
  </si>
  <si>
    <t>MAHI</t>
  </si>
  <si>
    <t>MAHI MMH</t>
  </si>
  <si>
    <t>MANGROL</t>
  </si>
  <si>
    <t>STPS MMH</t>
  </si>
  <si>
    <t>Others(DCCPP)</t>
  </si>
  <si>
    <t>GLTPP</t>
  </si>
  <si>
    <t>RAJWEST POWER LIMITED</t>
  </si>
  <si>
    <t>TOTAL  U</t>
  </si>
  <si>
    <t>TOTAL  U (with adj.)</t>
  </si>
  <si>
    <t xml:space="preserve"> (V)</t>
  </si>
  <si>
    <t>SHARE PROJECTS</t>
  </si>
  <si>
    <t>BBMB(BHAKRA,DEHAR&amp;PONG</t>
  </si>
  <si>
    <t>CHAMBAL</t>
  </si>
  <si>
    <t>(W)</t>
  </si>
  <si>
    <t>OTHERS</t>
  </si>
  <si>
    <t>TOTAL current</t>
  </si>
  <si>
    <t>PRIOR PERIOD</t>
  </si>
  <si>
    <t>TOTAL WITH ADJ</t>
  </si>
  <si>
    <t>TOTAL (A to W)</t>
  </si>
  <si>
    <t>TOTAL A TO W  ( with adj.)</t>
  </si>
  <si>
    <t>(X)</t>
  </si>
  <si>
    <t>NCES</t>
  </si>
  <si>
    <t>WIND FORMS</t>
  </si>
  <si>
    <t>KUSUM Solar</t>
  </si>
  <si>
    <t>BIOMASS</t>
  </si>
  <si>
    <t>(I)KALPTARU</t>
  </si>
  <si>
    <t xml:space="preserve">(II) CHAMBAL POWER </t>
  </si>
  <si>
    <t>(III) SATHYAM POWER PVT. LTD</t>
  </si>
  <si>
    <t>(IV)S M Environmental</t>
  </si>
  <si>
    <t>(V) Transtech green power pvt ltd</t>
  </si>
  <si>
    <t>(VI) Rajasthan State Ganganagar Sugar Mills Ltd.</t>
  </si>
  <si>
    <t>(VII)Orient green power</t>
  </si>
  <si>
    <t>(VIII)sanjog sugars eco pvt ltd</t>
  </si>
  <si>
    <t>(IX) Sambhav Energy</t>
  </si>
  <si>
    <t>(X) Amrit Envionmental</t>
  </si>
  <si>
    <t xml:space="preserve"> (XI) Indeen Bio Power Ltd</t>
  </si>
  <si>
    <t>(Y)</t>
  </si>
  <si>
    <t>CAPTIVE</t>
  </si>
  <si>
    <t>TOTAL (X to Y)</t>
  </si>
  <si>
    <t>TOTAL X TO Y  ( with adj.)</t>
  </si>
  <si>
    <t>TOTAL (A to Y)</t>
  </si>
  <si>
    <t>TOTAL A TO Y  ( with adj.)</t>
  </si>
  <si>
    <t>( Z )</t>
  </si>
  <si>
    <t>TRANSMISSION CHARGES</t>
  </si>
  <si>
    <t>1.PGCIL</t>
  </si>
  <si>
    <t>TOTAL PGCIL</t>
  </si>
  <si>
    <t>2. MARU TRANSMISSION</t>
  </si>
  <si>
    <t>Aravali Transmission services</t>
  </si>
  <si>
    <t>RVPNL</t>
  </si>
  <si>
    <t>SLDC</t>
  </si>
  <si>
    <t xml:space="preserve">HADOTI POWER </t>
  </si>
  <si>
    <t>THAR POWER</t>
  </si>
  <si>
    <t>BARMER POWER</t>
  </si>
  <si>
    <t>NRLDC-PSEB</t>
  </si>
  <si>
    <t>NRLDC POSCO</t>
  </si>
  <si>
    <t>POC CHARGES</t>
  </si>
  <si>
    <t>1. PTC (KARCHAM WANGTOO)</t>
  </si>
  <si>
    <t>2. PTC (DB)</t>
  </si>
  <si>
    <t>3. PTC (MARUTI)</t>
  </si>
  <si>
    <t>4. PTC (TEESTA)</t>
  </si>
  <si>
    <t>5. UPPTCL (TANDA)</t>
  </si>
  <si>
    <t>TOTAL POC CHARGES</t>
  </si>
  <si>
    <t>TOTAL POC CH.( with adj.)</t>
  </si>
  <si>
    <t>TOTAL (Z)</t>
  </si>
  <si>
    <t>TOTAL Z  ( with adj.)</t>
  </si>
  <si>
    <t>( AA )</t>
  </si>
  <si>
    <t>U.I.CHARGES</t>
  </si>
  <si>
    <t>OVER DRAWL</t>
  </si>
  <si>
    <t>UNDER DRAWL</t>
  </si>
  <si>
    <t>TOTAL (AA)</t>
  </si>
  <si>
    <t>( AB )</t>
  </si>
  <si>
    <t xml:space="preserve">BANKING </t>
  </si>
  <si>
    <t>PTC(INDIA) - Transaction cost</t>
  </si>
  <si>
    <t>NVVNL - Transaction cost</t>
  </si>
  <si>
    <t>Manikaran Power</t>
  </si>
  <si>
    <t>UPPCL</t>
  </si>
  <si>
    <t>Aruranchal Pradesh</t>
  </si>
  <si>
    <t>CSPDL</t>
  </si>
  <si>
    <t>TATA</t>
  </si>
  <si>
    <t>TANGEDCO</t>
  </si>
  <si>
    <t>TOTAL (AB)</t>
  </si>
  <si>
    <t>TOTAL (A to AB)</t>
  </si>
  <si>
    <t>TOTAL A TO AB (with adj.)</t>
  </si>
  <si>
    <t>( AC )</t>
  </si>
  <si>
    <t>INTER DISCOM</t>
  </si>
  <si>
    <t>JDVVNL</t>
  </si>
  <si>
    <t>TOTAL (AC)</t>
  </si>
  <si>
    <t>TOTAL (A to AC)</t>
  </si>
  <si>
    <t>TOTAL A TO AC (with adj.)</t>
  </si>
  <si>
    <t>Banking Charges</t>
  </si>
  <si>
    <t>Others(Additional)</t>
  </si>
  <si>
    <t>RUVNL Service charge</t>
  </si>
  <si>
    <t>Shared</t>
  </si>
  <si>
    <t>UI Charges</t>
  </si>
  <si>
    <t>Liabilty of pending bills</t>
  </si>
  <si>
    <t>OSL SE Billing reversal</t>
  </si>
  <si>
    <t>Inter Discom transmission reversal</t>
  </si>
  <si>
    <t>Transmission True-up rversal</t>
  </si>
  <si>
    <t>Reversal of high court order</t>
  </si>
  <si>
    <t>REC Solar wind liabilty</t>
  </si>
  <si>
    <t>Reversal of banking</t>
  </si>
  <si>
    <t>Inter Discom</t>
  </si>
  <si>
    <t>( AD )</t>
  </si>
  <si>
    <t>EXCHANGE</t>
  </si>
  <si>
    <t>PURCHASE</t>
  </si>
  <si>
    <t>IEX</t>
  </si>
  <si>
    <t>PXIL</t>
  </si>
  <si>
    <t>GRAND TOTAL (CURRENT)</t>
  </si>
  <si>
    <t>GRAND TOTAL (with adj.)</t>
  </si>
  <si>
    <t>SALE</t>
  </si>
  <si>
    <t>NET (CURRENT)</t>
  </si>
  <si>
    <t>NET (with adj.)</t>
  </si>
  <si>
    <t># included in variable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</si>
</sst>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000_);_(* \(#,##0.000000\);_(* &quot;-&quot;??_);_(@_)"/>
    <numFmt numFmtId="167" formatCode="_(* #,##0.0000_);_(* \(#,##0.0000\);_(* &quot;-&quot;??_);_(@_)"/>
    <numFmt numFmtId="168" formatCode="0.000"/>
    <numFmt numFmtId="169" formatCode="_(* #,##0.0000000_);_(* \(#,##0.000000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sz val="10"/>
      <name val="Times New Roman"/>
      <family val="1"/>
    </font>
    <font>
      <b/>
      <sz val="12"/>
      <name val="Book Antiqua"/>
      <family val="1"/>
    </font>
    <font>
      <b/>
      <sz val="10"/>
      <name val="Arial"/>
      <family val="2"/>
    </font>
    <font>
      <sz val="11"/>
      <name val="Times New Roman"/>
      <family val="1"/>
    </font>
    <font>
      <b/>
      <sz val="14"/>
      <name val="Bookman Old Style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name val="Times New Roman"/>
      <family val="1"/>
    </font>
    <font>
      <i/>
      <sz val="12"/>
      <name val="Book Antiqua"/>
      <family val="1"/>
    </font>
    <font>
      <b/>
      <i/>
      <sz val="12"/>
      <name val="Book Antiqua"/>
      <family val="1"/>
    </font>
    <font>
      <i/>
      <sz val="12"/>
      <color theme="1"/>
      <name val="Book Antiqua"/>
      <family val="1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>
      <alignment vertical="center"/>
    </xf>
    <xf numFmtId="9" fontId="3" fillId="0" borderId="0" applyFont="0" applyFill="0" applyBorder="0" applyAlignment="0" applyProtection="0"/>
    <xf numFmtId="0" fontId="1" fillId="0" borderId="0"/>
    <xf numFmtId="0" fontId="6" fillId="0" borderId="0"/>
  </cellStyleXfs>
  <cellXfs count="152">
    <xf numFmtId="0" fontId="0" fillId="0" borderId="0" xfId="0"/>
    <xf numFmtId="0" fontId="2" fillId="2" borderId="0" xfId="1" applyFont="1" applyFill="1"/>
    <xf numFmtId="0" fontId="4" fillId="2" borderId="0" xfId="2" applyFont="1" applyFill="1" applyAlignment="1">
      <alignment horizontal="left" vertical="center"/>
    </xf>
    <xf numFmtId="164" fontId="2" fillId="2" borderId="0" xfId="2" applyNumberFormat="1" applyFont="1" applyFill="1"/>
    <xf numFmtId="0" fontId="2" fillId="2" borderId="0" xfId="2" applyFont="1" applyFill="1"/>
    <xf numFmtId="165" fontId="4" fillId="2" borderId="0" xfId="3" applyNumberFormat="1" applyFont="1" applyFill="1" applyBorder="1" applyAlignment="1">
      <alignment horizontal="center" vertical="center"/>
    </xf>
    <xf numFmtId="0" fontId="5" fillId="2" borderId="3" xfId="1" applyFont="1" applyFill="1" applyBorder="1"/>
    <xf numFmtId="165" fontId="2" fillId="2" borderId="0" xfId="3" applyNumberFormat="1" applyFont="1" applyFill="1" applyBorder="1"/>
    <xf numFmtId="43" fontId="2" fillId="2" borderId="0" xfId="3" applyFont="1" applyFill="1" applyBorder="1"/>
    <xf numFmtId="165" fontId="2" fillId="2" borderId="0" xfId="3" applyNumberFormat="1" applyFont="1" applyFill="1" applyBorder="1" applyAlignment="1">
      <alignment wrapText="1"/>
    </xf>
    <xf numFmtId="0" fontId="3" fillId="2" borderId="0" xfId="2" applyFill="1" applyAlignment="1">
      <alignment wrapText="1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164" fontId="4" fillId="2" borderId="0" xfId="4" applyNumberFormat="1" applyFont="1" applyFill="1" applyAlignment="1">
      <alignment horizontal="centerContinuous" vertical="center"/>
    </xf>
    <xf numFmtId="0" fontId="4" fillId="2" borderId="0" xfId="4" applyFont="1" applyFill="1" applyAlignment="1">
      <alignment horizontal="centerContinuous" vertical="center"/>
    </xf>
    <xf numFmtId="0" fontId="2" fillId="2" borderId="0" xfId="1" applyFont="1" applyFill="1" applyAlignment="1">
      <alignment horizontal="centerContinuous"/>
    </xf>
    <xf numFmtId="165" fontId="2" fillId="2" borderId="0" xfId="3" applyNumberFormat="1" applyFont="1" applyFill="1" applyBorder="1" applyAlignment="1">
      <alignment horizontal="centerContinuous"/>
    </xf>
    <xf numFmtId="164" fontId="2" fillId="2" borderId="0" xfId="1" applyNumberFormat="1" applyFont="1" applyFill="1"/>
    <xf numFmtId="165" fontId="6" fillId="2" borderId="0" xfId="3" applyNumberFormat="1" applyFont="1" applyFill="1" applyBorder="1"/>
    <xf numFmtId="0" fontId="7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/>
    </xf>
    <xf numFmtId="165" fontId="2" fillId="2" borderId="0" xfId="3" applyNumberFormat="1" applyFont="1" applyFill="1" applyBorder="1" applyAlignment="1">
      <alignment horizontal="left"/>
    </xf>
    <xf numFmtId="0" fontId="4" fillId="2" borderId="0" xfId="1" applyFont="1" applyFill="1" applyAlignment="1">
      <alignment horizontal="left"/>
    </xf>
    <xf numFmtId="0" fontId="4" fillId="2" borderId="0" xfId="4" applyFont="1" applyFill="1" applyAlignment="1">
      <alignment horizontal="left" vertical="center"/>
    </xf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Border="1" applyAlignment="1">
      <alignment horizontal="left"/>
    </xf>
    <xf numFmtId="164" fontId="4" fillId="2" borderId="0" xfId="1" applyNumberFormat="1" applyFont="1" applyFill="1" applyAlignment="1">
      <alignment horizontal="centerContinuous"/>
    </xf>
    <xf numFmtId="0" fontId="4" fillId="2" borderId="0" xfId="1" applyFont="1" applyFill="1" applyAlignment="1">
      <alignment horizontal="centerContinuous"/>
    </xf>
    <xf numFmtId="165" fontId="4" fillId="2" borderId="0" xfId="3" applyNumberFormat="1" applyFont="1" applyFill="1" applyAlignment="1">
      <alignment horizontal="centerContinuous"/>
    </xf>
    <xf numFmtId="0" fontId="4" fillId="3" borderId="4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0" borderId="8" xfId="1" applyFont="1" applyBorder="1"/>
    <xf numFmtId="0" fontId="4" fillId="0" borderId="3" xfId="1" applyFont="1" applyBorder="1"/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center"/>
    </xf>
    <xf numFmtId="165" fontId="2" fillId="2" borderId="5" xfId="3" applyNumberFormat="1" applyFont="1" applyFill="1" applyBorder="1" applyAlignment="1">
      <alignment horizontal="center"/>
    </xf>
    <xf numFmtId="165" fontId="2" fillId="2" borderId="9" xfId="3" applyNumberFormat="1" applyFont="1" applyFill="1" applyBorder="1" applyAlignment="1">
      <alignment horizontal="center"/>
    </xf>
    <xf numFmtId="164" fontId="2" fillId="0" borderId="8" xfId="1" applyNumberFormat="1" applyFont="1" applyBorder="1"/>
    <xf numFmtId="43" fontId="2" fillId="0" borderId="3" xfId="1" applyNumberFormat="1" applyFont="1" applyBorder="1"/>
    <xf numFmtId="43" fontId="8" fillId="0" borderId="3" xfId="1" applyNumberFormat="1" applyFont="1" applyBorder="1" applyAlignment="1">
      <alignment vertical="center"/>
    </xf>
    <xf numFmtId="43" fontId="2" fillId="2" borderId="3" xfId="1" applyNumberFormat="1" applyFont="1" applyFill="1" applyBorder="1"/>
    <xf numFmtId="43" fontId="2" fillId="2" borderId="3" xfId="1" applyNumberFormat="1" applyFont="1" applyFill="1" applyBorder="1" applyAlignment="1">
      <alignment horizontal="left"/>
    </xf>
    <xf numFmtId="43" fontId="8" fillId="2" borderId="3" xfId="3" applyFont="1" applyFill="1" applyBorder="1" applyAlignment="1">
      <alignment horizontal="center" vertical="center"/>
    </xf>
    <xf numFmtId="43" fontId="8" fillId="2" borderId="3" xfId="3" applyFont="1" applyFill="1" applyBorder="1" applyAlignment="1">
      <alignment horizontal="center"/>
    </xf>
    <xf numFmtId="43" fontId="2" fillId="2" borderId="3" xfId="3" applyFont="1" applyFill="1" applyBorder="1" applyAlignment="1">
      <alignment horizontal="center"/>
    </xf>
    <xf numFmtId="43" fontId="8" fillId="2" borderId="10" xfId="3" applyFont="1" applyFill="1" applyBorder="1" applyAlignment="1">
      <alignment horizontal="center" vertical="center"/>
    </xf>
    <xf numFmtId="43" fontId="8" fillId="2" borderId="11" xfId="3" applyFont="1" applyFill="1" applyBorder="1" applyAlignment="1">
      <alignment horizontal="center"/>
    </xf>
    <xf numFmtId="43" fontId="8" fillId="2" borderId="12" xfId="3" applyFont="1" applyFill="1" applyBorder="1" applyAlignment="1">
      <alignment horizontal="center" vertical="center"/>
    </xf>
    <xf numFmtId="43" fontId="8" fillId="2" borderId="12" xfId="3" applyFont="1" applyFill="1" applyBorder="1" applyAlignment="1">
      <alignment horizontal="center" vertical="center" wrapText="1"/>
    </xf>
    <xf numFmtId="43" fontId="8" fillId="0" borderId="3" xfId="1" applyNumberFormat="1" applyFont="1" applyBorder="1"/>
    <xf numFmtId="43" fontId="8" fillId="0" borderId="3" xfId="1" applyNumberFormat="1" applyFont="1" applyBorder="1" applyAlignment="1">
      <alignment horizontal="right" vertical="center"/>
    </xf>
    <xf numFmtId="43" fontId="3" fillId="2" borderId="0" xfId="1" applyNumberFormat="1" applyFont="1" applyFill="1"/>
    <xf numFmtId="43" fontId="4" fillId="0" borderId="8" xfId="1" applyNumberFormat="1" applyFont="1" applyBorder="1"/>
    <xf numFmtId="43" fontId="4" fillId="0" borderId="3" xfId="1" applyNumberFormat="1" applyFont="1" applyBorder="1"/>
    <xf numFmtId="164" fontId="9" fillId="0" borderId="3" xfId="1" applyNumberFormat="1" applyFont="1" applyBorder="1" applyAlignment="1">
      <alignment horizontal="right" vertical="center"/>
    </xf>
    <xf numFmtId="9" fontId="9" fillId="0" borderId="3" xfId="5" applyFont="1" applyFill="1" applyBorder="1" applyAlignment="1">
      <alignment horizontal="right" vertical="center"/>
    </xf>
    <xf numFmtId="43" fontId="9" fillId="0" borderId="3" xfId="1" applyNumberFormat="1" applyFont="1" applyBorder="1" applyAlignment="1">
      <alignment horizontal="right" vertical="center"/>
    </xf>
    <xf numFmtId="166" fontId="9" fillId="2" borderId="3" xfId="3" applyNumberFormat="1" applyFont="1" applyFill="1" applyBorder="1" applyAlignment="1">
      <alignment horizontal="center"/>
    </xf>
    <xf numFmtId="43" fontId="9" fillId="2" borderId="3" xfId="3" applyFont="1" applyFill="1" applyBorder="1" applyAlignment="1">
      <alignment horizontal="center"/>
    </xf>
    <xf numFmtId="43" fontId="9" fillId="2" borderId="11" xfId="3" applyFont="1" applyFill="1" applyBorder="1" applyAlignment="1">
      <alignment horizontal="center"/>
    </xf>
    <xf numFmtId="0" fontId="10" fillId="2" borderId="0" xfId="1" applyFont="1" applyFill="1"/>
    <xf numFmtId="43" fontId="2" fillId="0" borderId="8" xfId="1" applyNumberFormat="1" applyFont="1" applyBorder="1"/>
    <xf numFmtId="43" fontId="11" fillId="0" borderId="3" xfId="1" applyNumberFormat="1" applyFont="1" applyBorder="1"/>
    <xf numFmtId="9" fontId="8" fillId="0" borderId="3" xfId="5" applyFont="1" applyFill="1" applyBorder="1" applyAlignment="1">
      <alignment horizontal="right" vertical="center"/>
    </xf>
    <xf numFmtId="43" fontId="8" fillId="0" borderId="3" xfId="5" applyNumberFormat="1" applyFont="1" applyFill="1" applyBorder="1" applyAlignment="1">
      <alignment horizontal="right" vertical="center"/>
    </xf>
    <xf numFmtId="10" fontId="9" fillId="0" borderId="3" xfId="5" applyNumberFormat="1" applyFont="1" applyFill="1" applyBorder="1" applyAlignment="1">
      <alignment vertical="center"/>
    </xf>
    <xf numFmtId="43" fontId="9" fillId="0" borderId="3" xfId="3" applyFont="1" applyFill="1" applyBorder="1" applyAlignment="1">
      <alignment horizontal="right" vertical="center"/>
    </xf>
    <xf numFmtId="43" fontId="4" fillId="0" borderId="8" xfId="1" applyNumberFormat="1" applyFont="1" applyBorder="1" applyAlignment="1">
      <alignment horizontal="center"/>
    </xf>
    <xf numFmtId="43" fontId="4" fillId="2" borderId="3" xfId="1" applyNumberFormat="1" applyFont="1" applyFill="1" applyBorder="1"/>
    <xf numFmtId="43" fontId="11" fillId="2" borderId="3" xfId="1" applyNumberFormat="1" applyFont="1" applyFill="1" applyBorder="1"/>
    <xf numFmtId="167" fontId="9" fillId="2" borderId="3" xfId="3" applyNumberFormat="1" applyFont="1" applyFill="1" applyBorder="1" applyAlignment="1">
      <alignment horizontal="center"/>
    </xf>
    <xf numFmtId="167" fontId="2" fillId="2" borderId="3" xfId="3" applyNumberFormat="1" applyFont="1" applyFill="1" applyBorder="1" applyAlignment="1">
      <alignment horizontal="center"/>
    </xf>
    <xf numFmtId="165" fontId="9" fillId="2" borderId="3" xfId="3" applyNumberFormat="1" applyFont="1" applyFill="1" applyBorder="1" applyAlignment="1">
      <alignment horizontal="center"/>
    </xf>
    <xf numFmtId="43" fontId="10" fillId="2" borderId="0" xfId="1" applyNumberFormat="1" applyFont="1" applyFill="1"/>
    <xf numFmtId="43" fontId="9" fillId="2" borderId="3" xfId="3" applyFont="1" applyFill="1" applyBorder="1" applyAlignment="1">
      <alignment horizontal="center" vertical="center"/>
    </xf>
    <xf numFmtId="10" fontId="8" fillId="0" borderId="3" xfId="5" applyNumberFormat="1" applyFont="1" applyFill="1" applyBorder="1" applyAlignment="1">
      <alignment vertical="center"/>
    </xf>
    <xf numFmtId="43" fontId="9" fillId="2" borderId="3" xfId="1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43" fontId="4" fillId="0" borderId="3" xfId="1" applyNumberFormat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10" fontId="2" fillId="0" borderId="0" xfId="5" applyNumberFormat="1" applyFont="1" applyFill="1" applyBorder="1" applyAlignment="1">
      <alignment vertical="center"/>
    </xf>
    <xf numFmtId="164" fontId="4" fillId="0" borderId="8" xfId="1" applyNumberFormat="1" applyFont="1" applyBorder="1"/>
    <xf numFmtId="43" fontId="9" fillId="0" borderId="3" xfId="5" applyNumberFormat="1" applyFont="1" applyFill="1" applyBorder="1" applyAlignment="1">
      <alignment horizontal="right" vertical="center"/>
    </xf>
    <xf numFmtId="165" fontId="8" fillId="2" borderId="3" xfId="3" applyNumberFormat="1" applyFont="1" applyFill="1" applyBorder="1" applyAlignment="1">
      <alignment horizontal="center"/>
    </xf>
    <xf numFmtId="165" fontId="2" fillId="2" borderId="3" xfId="3" applyNumberFormat="1" applyFont="1" applyFill="1" applyBorder="1" applyAlignment="1">
      <alignment horizontal="center"/>
    </xf>
    <xf numFmtId="166" fontId="2" fillId="2" borderId="3" xfId="3" applyNumberFormat="1" applyFont="1" applyFill="1" applyBorder="1" applyAlignment="1">
      <alignment horizontal="center"/>
    </xf>
    <xf numFmtId="43" fontId="2" fillId="0" borderId="8" xfId="6" applyNumberFormat="1" applyFont="1" applyBorder="1"/>
    <xf numFmtId="43" fontId="2" fillId="0" borderId="3" xfId="6" applyNumberFormat="1" applyFont="1" applyBorder="1"/>
    <xf numFmtId="43" fontId="4" fillId="0" borderId="8" xfId="6" applyNumberFormat="1" applyFont="1" applyBorder="1"/>
    <xf numFmtId="43" fontId="12" fillId="0" borderId="3" xfId="6" applyNumberFormat="1" applyFont="1" applyBorder="1"/>
    <xf numFmtId="43" fontId="4" fillId="0" borderId="8" xfId="1" applyNumberFormat="1" applyFont="1" applyBorder="1" applyAlignment="1">
      <alignment horizontal="right"/>
    </xf>
    <xf numFmtId="43" fontId="4" fillId="0" borderId="3" xfId="1" applyNumberFormat="1" applyFont="1" applyBorder="1" applyAlignment="1">
      <alignment horizontal="left"/>
    </xf>
    <xf numFmtId="43" fontId="4" fillId="0" borderId="8" xfId="1" applyNumberFormat="1" applyFont="1" applyBorder="1" applyAlignment="1">
      <alignment horizontal="center" vertical="center"/>
    </xf>
    <xf numFmtId="43" fontId="4" fillId="0" borderId="3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43" fontId="9" fillId="2" borderId="12" xfId="3" applyFont="1" applyFill="1" applyBorder="1" applyAlignment="1">
      <alignment horizontal="center" vertical="center" wrapText="1"/>
    </xf>
    <xf numFmtId="43" fontId="9" fillId="2" borderId="12" xfId="3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/>
    </xf>
    <xf numFmtId="43" fontId="8" fillId="2" borderId="11" xfId="3" quotePrefix="1" applyFont="1" applyFill="1" applyBorder="1" applyAlignment="1">
      <alignment horizontal="center"/>
    </xf>
    <xf numFmtId="166" fontId="4" fillId="2" borderId="3" xfId="3" applyNumberFormat="1" applyFont="1" applyFill="1" applyBorder="1" applyAlignment="1">
      <alignment horizontal="center"/>
    </xf>
    <xf numFmtId="10" fontId="6" fillId="2" borderId="0" xfId="5" applyNumberFormat="1" applyFont="1" applyFill="1" applyBorder="1"/>
    <xf numFmtId="43" fontId="6" fillId="2" borderId="0" xfId="1" applyNumberFormat="1" applyFont="1" applyFill="1"/>
    <xf numFmtId="0" fontId="2" fillId="2" borderId="8" xfId="1" applyFont="1" applyFill="1" applyBorder="1"/>
    <xf numFmtId="164" fontId="9" fillId="2" borderId="3" xfId="1" applyNumberFormat="1" applyFont="1" applyFill="1" applyBorder="1" applyAlignment="1">
      <alignment horizontal="center"/>
    </xf>
    <xf numFmtId="43" fontId="9" fillId="2" borderId="3" xfId="5" applyNumberFormat="1" applyFont="1" applyFill="1" applyBorder="1" applyAlignment="1">
      <alignment horizontal="center"/>
    </xf>
    <xf numFmtId="0" fontId="4" fillId="2" borderId="8" xfId="1" applyFont="1" applyFill="1" applyBorder="1"/>
    <xf numFmtId="164" fontId="8" fillId="2" borderId="3" xfId="1" applyNumberFormat="1" applyFont="1" applyFill="1" applyBorder="1" applyAlignment="1">
      <alignment horizontal="center"/>
    </xf>
    <xf numFmtId="43" fontId="8" fillId="2" borderId="3" xfId="5" applyNumberFormat="1" applyFont="1" applyFill="1" applyBorder="1" applyAlignment="1">
      <alignment horizontal="center"/>
    </xf>
    <xf numFmtId="43" fontId="2" fillId="2" borderId="3" xfId="6" applyNumberFormat="1" applyFont="1" applyFill="1" applyBorder="1"/>
    <xf numFmtId="43" fontId="13" fillId="2" borderId="3" xfId="1" applyNumberFormat="1" applyFont="1" applyFill="1" applyBorder="1"/>
    <xf numFmtId="0" fontId="1" fillId="2" borderId="8" xfId="1" applyFill="1" applyBorder="1" applyAlignment="1">
      <alignment horizontal="center"/>
    </xf>
    <xf numFmtId="0" fontId="14" fillId="0" borderId="13" xfId="7" applyFont="1" applyBorder="1"/>
    <xf numFmtId="0" fontId="15" fillId="0" borderId="3" xfId="7" applyFont="1" applyBorder="1"/>
    <xf numFmtId="0" fontId="16" fillId="0" borderId="3" xfId="7" applyFont="1" applyBorder="1"/>
    <xf numFmtId="0" fontId="5" fillId="2" borderId="8" xfId="1" applyFont="1" applyFill="1" applyBorder="1" applyAlignment="1">
      <alignment horizontal="center"/>
    </xf>
    <xf numFmtId="43" fontId="4" fillId="2" borderId="3" xfId="6" applyNumberFormat="1" applyFont="1" applyFill="1" applyBorder="1"/>
    <xf numFmtId="0" fontId="14" fillId="2" borderId="3" xfId="0" applyFont="1" applyFill="1" applyBorder="1"/>
    <xf numFmtId="43" fontId="4" fillId="2" borderId="3" xfId="2" applyNumberFormat="1" applyFont="1" applyFill="1" applyBorder="1"/>
    <xf numFmtId="0" fontId="6" fillId="2" borderId="0" xfId="1" quotePrefix="1" applyFont="1" applyFill="1"/>
    <xf numFmtId="168" fontId="4" fillId="2" borderId="3" xfId="0" applyNumberFormat="1" applyFont="1" applyFill="1" applyBorder="1" applyAlignment="1">
      <alignment horizontal="left"/>
    </xf>
    <xf numFmtId="43" fontId="2" fillId="2" borderId="3" xfId="2" applyNumberFormat="1" applyFont="1" applyFill="1" applyBorder="1"/>
    <xf numFmtId="167" fontId="8" fillId="2" borderId="11" xfId="3" applyNumberFormat="1" applyFont="1" applyFill="1" applyBorder="1" applyAlignment="1">
      <alignment horizontal="center"/>
    </xf>
    <xf numFmtId="0" fontId="4" fillId="2" borderId="14" xfId="1" applyFont="1" applyFill="1" applyBorder="1"/>
    <xf numFmtId="43" fontId="4" fillId="2" borderId="10" xfId="1" applyNumberFormat="1" applyFont="1" applyFill="1" applyBorder="1"/>
    <xf numFmtId="164" fontId="9" fillId="2" borderId="10" xfId="1" applyNumberFormat="1" applyFont="1" applyFill="1" applyBorder="1" applyAlignment="1">
      <alignment horizontal="center"/>
    </xf>
    <xf numFmtId="43" fontId="9" fillId="2" borderId="10" xfId="5" applyNumberFormat="1" applyFont="1" applyFill="1" applyBorder="1" applyAlignment="1">
      <alignment horizontal="center"/>
    </xf>
    <xf numFmtId="169" fontId="9" fillId="2" borderId="10" xfId="3" applyNumberFormat="1" applyFont="1" applyFill="1" applyBorder="1" applyAlignment="1">
      <alignment horizontal="center"/>
    </xf>
    <xf numFmtId="43" fontId="9" fillId="2" borderId="15" xfId="3" applyFont="1" applyFill="1" applyBorder="1" applyAlignment="1">
      <alignment horizontal="center"/>
    </xf>
    <xf numFmtId="0" fontId="2" fillId="2" borderId="3" xfId="1" applyFont="1" applyFill="1" applyBorder="1"/>
    <xf numFmtId="164" fontId="6" fillId="2" borderId="3" xfId="1" applyNumberFormat="1" applyFont="1" applyFill="1" applyBorder="1"/>
    <xf numFmtId="43" fontId="6" fillId="2" borderId="3" xfId="1" applyNumberFormat="1" applyFont="1" applyFill="1" applyBorder="1"/>
    <xf numFmtId="43" fontId="6" fillId="2" borderId="3" xfId="3" applyFont="1" applyFill="1" applyBorder="1"/>
    <xf numFmtId="43" fontId="9" fillId="2" borderId="16" xfId="3" applyFont="1" applyFill="1" applyBorder="1" applyAlignment="1">
      <alignment horizontal="center"/>
    </xf>
    <xf numFmtId="0" fontId="2" fillId="2" borderId="3" xfId="1" applyFont="1" applyFill="1" applyBorder="1" applyAlignment="1">
      <alignment horizontal="left"/>
    </xf>
    <xf numFmtId="0" fontId="6" fillId="2" borderId="3" xfId="1" applyFont="1" applyFill="1" applyBorder="1"/>
    <xf numFmtId="2" fontId="6" fillId="2" borderId="3" xfId="1" applyNumberFormat="1" applyFont="1" applyFill="1" applyBorder="1"/>
    <xf numFmtId="165" fontId="6" fillId="2" borderId="3" xfId="3" applyNumberFormat="1" applyFont="1" applyFill="1" applyBorder="1"/>
    <xf numFmtId="164" fontId="6" fillId="2" borderId="0" xfId="1" applyNumberFormat="1" applyFont="1" applyFill="1"/>
    <xf numFmtId="167" fontId="8" fillId="2" borderId="3" xfId="3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43" fontId="8" fillId="2" borderId="10" xfId="3" applyFont="1" applyFill="1" applyBorder="1" applyAlignment="1">
      <alignment horizontal="center" vertical="center" wrapText="1"/>
    </xf>
    <xf numFmtId="43" fontId="8" fillId="2" borderId="12" xfId="3" applyFont="1" applyFill="1" applyBorder="1" applyAlignment="1">
      <alignment horizontal="center" vertical="center" wrapText="1"/>
    </xf>
  </cellXfs>
  <cellStyles count="8">
    <cellStyle name="Comma 2 3" xfId="3" xr:uid="{34D1F95D-7D84-45AB-B74F-271FF3E34948}"/>
    <cellStyle name="Normal" xfId="0" builtinId="0"/>
    <cellStyle name="Normal 2" xfId="7" xr:uid="{9B60CA4B-48C1-4996-8371-39CAC4A5EF35}"/>
    <cellStyle name="Normal 2 2 2" xfId="1" xr:uid="{BE639AAC-B725-49D6-8258-F0099E0EA12A}"/>
    <cellStyle name="Normal 2 4" xfId="2" xr:uid="{BFC88627-D3BF-45A8-81C2-F1750B06F4FC}"/>
    <cellStyle name="Normal 3 2 3" xfId="6" xr:uid="{28F1774E-1FF5-4987-B798-6D1882CB8613}"/>
    <cellStyle name="Normal_FORMATS 5 YEAR ALOKE" xfId="4" xr:uid="{CF66BC33-D383-4121-AB3E-6D72AAE4D8FF}"/>
    <cellStyle name="Percent 10" xfId="5" xr:uid="{2148BFAA-3724-44C3-B217-FCDEE98DC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ocuments%20and%20Settings/akshaygo/Local%20Settings/Temporary%20Internet%20Files/Content.Outlook/ZR7DGO6T/ALLENERG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atabank/1-Projects%20In%20Hand/DFID/ARR%202003-04/Arr%20Petition%202003-04/For%20Submission/ARR%20Forms%20For%20Submiss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UHBVN%20ARR%20for%20FY%202013-14%20(Nov%2020)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Users/paavanb68/Documents/Paavan/Haryana/Regulatory/ARR%20Filing/Haryana%20Filing%20FY%202013-14/UHBVN%20ARR%20FY14/ARR%20Model/Documents%20and%20Settings/pprakas/My%20Documents/PWC%20Projects/Haryana/UHBVNL/Financial%20Position-%20UHBVNL.xls?9A6450C8" TargetMode="External"/><Relationship Id="rId1" Type="http://schemas.openxmlformats.org/officeDocument/2006/relationships/externalLinkPath" Target="file:///9A6450C8/Financial%20Position-%20UHBVNL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Documents%20and%20Settings/anurag/My%20Documents/petitions/Petition%20for%20trans%20ARR.doc/Databank/1-Projects%20In%20Hand/DFID/ARR%202003-04/Arr%20Petition%202003-04/For%20Submission/ARR%20Forms%20For%20Submission.xls?C8F4A538" TargetMode="External"/><Relationship Id="rId1" Type="http://schemas.openxmlformats.org/officeDocument/2006/relationships/externalLinkPath" Target="file:///C8F4A538/ARR%20Forms%20For%20Submiss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vaibhavm640/Documents/Jaipur%20regulatory/Jaipur%20true%20up/TU%20Formats/True%20up%20formats/Others/Forms_True%20Up_Transmission%20&amp;%20SLDC/201-04REL-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hashankb745/Desktop/MYT%20FY%2017/True%20up%20formats/Others/Forms_True%20Up_Transmission%20&amp;%20SLDC/201-04REL-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Sameer's%20folder/MSEB/Tariff%20Filing%202003-04/Outputs/Models/Working%20Models/old/Dispatch%202.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anisha_srichandani_pwc_com/Documents/Desktop/JdVVNL/FINAL%20PPS%20of%20JDVVNL%20for%20the%20FY%202022-23%20(11-7-23)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FINAL%20PPS%20of%20JDVVNL%20for%20the%20FY%202022-23%20(11-7-23)%20(3).xlsx" TargetMode="External"/><Relationship Id="rId1" Type="http://schemas.openxmlformats.org/officeDocument/2006/relationships/externalLinkPath" Target="file:///C:/Users/asrichanda001/Downloads/FINAL%20PPS%20of%20JDVVNL%20for%20the%20FY%202022-23%20(11-7-23)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HP/Downloads/PP%20Sheet%20for%20Trueup_FY20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PPS%20for%20the%20FY%202022-23_Latest.xlsx" TargetMode="External"/><Relationship Id="rId1" Type="http://schemas.openxmlformats.org/officeDocument/2006/relationships/externalLinkPath" Target="file:///C:/Users/asrichanda001/Downloads/PPS%20for%20the%20FY%202022-23_Lates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anisha_srichandani_pwc_com/Documents/Desktop/JdVVNL/2021-22(PRov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Regulatory/True%20Up/FY%202020-21/JVVNL/Data%20Received/PPS%20for%20the%20FY%202020-21%20(Jaipur)%20AS%20PER%20ACCOUNTS%2027.09.202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anisha_srichandani_pwc_com/Documents/Desktop/JdVVNL/PPS%20(2021-22)updated%20as%20on%2023.08.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Work/Haryana/UHBVN%20ARR%20FY%202011-12/AA/USERS/Finmod/wks/APRIL/April/ARR_Dec_99/Option%205_B/DisComsn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201-04REL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Financial%20data%20of%20DHVPN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DHPUR VP"/>
      <sheetName val="JODHPUR"/>
      <sheetName val="additional entry 27.09.2023"/>
      <sheetName val="Sheet1"/>
      <sheetName val="Sheet2"/>
      <sheetName val="Sheet3"/>
    </sheetNames>
    <sheetDataSet>
      <sheetData sheetId="0">
        <row r="10">
          <cell r="BZ10">
            <v>0</v>
          </cell>
          <cell r="CA10">
            <v>3.0816819734599998</v>
          </cell>
          <cell r="CB10">
            <v>-2.477E-4</v>
          </cell>
        </row>
        <row r="11">
          <cell r="BZ11">
            <v>0</v>
          </cell>
          <cell r="CA11">
            <v>6.4230831902500007</v>
          </cell>
          <cell r="CB11">
            <v>3.1970000000000002E-3</v>
          </cell>
        </row>
        <row r="12">
          <cell r="BZ12">
            <v>0</v>
          </cell>
          <cell r="CA12">
            <v>0.49662532983999991</v>
          </cell>
          <cell r="CB12">
            <v>2.7260000000000001E-3</v>
          </cell>
        </row>
        <row r="13">
          <cell r="BZ13">
            <v>1.0873710000000001</v>
          </cell>
          <cell r="CA13">
            <v>-5.293147217E-2</v>
          </cell>
          <cell r="CB13">
            <v>1.0256012000000001</v>
          </cell>
        </row>
        <row r="14">
          <cell r="BZ14">
            <v>64.803298999999996</v>
          </cell>
          <cell r="CA14">
            <v>9.0298678406499988</v>
          </cell>
          <cell r="CB14">
            <v>28.598690699999999</v>
          </cell>
        </row>
        <row r="15">
          <cell r="BZ15">
            <v>44.951042000000001</v>
          </cell>
          <cell r="CA15">
            <v>6.0528608652699996</v>
          </cell>
          <cell r="CB15">
            <v>20.844084200000001</v>
          </cell>
        </row>
        <row r="16">
          <cell r="BZ16">
            <v>113.10037</v>
          </cell>
          <cell r="CA16">
            <v>29.946672963720001</v>
          </cell>
          <cell r="CB16">
            <v>51.283449699999998</v>
          </cell>
        </row>
        <row r="17">
          <cell r="BZ17">
            <v>0</v>
          </cell>
          <cell r="CA17">
            <v>0.27945599999999998</v>
          </cell>
          <cell r="CB17">
            <v>0.1871911</v>
          </cell>
        </row>
        <row r="18">
          <cell r="BZ18">
            <v>43.503117000000003</v>
          </cell>
          <cell r="CA18">
            <v>5.7157058384156008</v>
          </cell>
          <cell r="CB18">
            <v>17.271953499999999</v>
          </cell>
        </row>
        <row r="19">
          <cell r="BZ19">
            <v>207.448317</v>
          </cell>
          <cell r="CA19">
            <v>22.737014608450902</v>
          </cell>
          <cell r="CB19">
            <v>77.306614100000004</v>
          </cell>
        </row>
        <row r="20">
          <cell r="BZ20">
            <v>111.859858</v>
          </cell>
          <cell r="CA20">
            <v>29.7407258</v>
          </cell>
          <cell r="CB20">
            <v>27.320368299999998</v>
          </cell>
        </row>
        <row r="21">
          <cell r="BZ21">
            <v>324.46442300000001</v>
          </cell>
          <cell r="CA21">
            <v>40.257582200000002</v>
          </cell>
          <cell r="CB21">
            <v>160.7222764</v>
          </cell>
        </row>
        <row r="22">
          <cell r="BZ22">
            <v>3.5379339999999999</v>
          </cell>
          <cell r="CA22">
            <v>0</v>
          </cell>
          <cell r="CB22">
            <v>3.8560626</v>
          </cell>
        </row>
        <row r="23">
          <cell r="BZ23">
            <v>216.182153</v>
          </cell>
          <cell r="CA23">
            <v>18.59188851667</v>
          </cell>
          <cell r="CB23">
            <v>33.990445000000001</v>
          </cell>
        </row>
        <row r="24">
          <cell r="BZ24">
            <v>267.305924</v>
          </cell>
          <cell r="CA24">
            <v>18.113978889799998</v>
          </cell>
          <cell r="CB24">
            <v>45.936633399999998</v>
          </cell>
        </row>
        <row r="25">
          <cell r="BZ25">
            <v>289.37048499999997</v>
          </cell>
          <cell r="CA25">
            <v>43.478275984989999</v>
          </cell>
          <cell r="CB25">
            <v>47.460533499999997</v>
          </cell>
        </row>
        <row r="26">
          <cell r="BZ26">
            <v>717.15383799999995</v>
          </cell>
          <cell r="CA26">
            <v>46.397132105099999</v>
          </cell>
          <cell r="CB26">
            <v>115.9673544</v>
          </cell>
        </row>
        <row r="27">
          <cell r="BZ27">
            <v>2.4422779999999999</v>
          </cell>
          <cell r="CA27">
            <v>2.8240942000000002</v>
          </cell>
          <cell r="CB27">
            <v>1.2313372</v>
          </cell>
        </row>
        <row r="28">
          <cell r="BZ28">
            <v>165.80999</v>
          </cell>
          <cell r="CA28">
            <v>29.19611429831</v>
          </cell>
          <cell r="CB28">
            <v>65.620547599999995</v>
          </cell>
        </row>
        <row r="30">
          <cell r="BZ30">
            <v>0</v>
          </cell>
          <cell r="CA30">
            <v>18.936968499999999</v>
          </cell>
          <cell r="CB30">
            <v>29.433800900000001</v>
          </cell>
        </row>
        <row r="33">
          <cell r="BZ33">
            <v>145.11946</v>
          </cell>
          <cell r="CA33">
            <v>0</v>
          </cell>
          <cell r="CB33">
            <v>72.559830000000005</v>
          </cell>
        </row>
        <row r="34">
          <cell r="BZ34">
            <v>0</v>
          </cell>
          <cell r="CA34">
            <v>0</v>
          </cell>
          <cell r="CB34">
            <v>0</v>
          </cell>
        </row>
        <row r="38">
          <cell r="BZ38">
            <v>488.42369083450001</v>
          </cell>
          <cell r="CA38">
            <v>0</v>
          </cell>
          <cell r="CB38">
            <v>220.45661833584145</v>
          </cell>
        </row>
        <row r="39">
          <cell r="BZ39">
            <v>721.77058399999999</v>
          </cell>
          <cell r="CA39">
            <v>86.526893000000001</v>
          </cell>
          <cell r="CB39">
            <v>191.3665153</v>
          </cell>
        </row>
        <row r="40">
          <cell r="BZ40">
            <v>1210.1942748345</v>
          </cell>
          <cell r="CA40">
            <v>86.526893000000001</v>
          </cell>
        </row>
        <row r="41">
          <cell r="BZ41">
            <v>0</v>
          </cell>
          <cell r="CA41">
            <v>0</v>
          </cell>
          <cell r="CB41">
            <v>0</v>
          </cell>
        </row>
        <row r="44">
          <cell r="BZ44">
            <v>123.01965</v>
          </cell>
          <cell r="CA44">
            <v>28.473497399999999</v>
          </cell>
          <cell r="CB44">
            <v>37.9964783</v>
          </cell>
        </row>
        <row r="45">
          <cell r="BZ45">
            <v>0</v>
          </cell>
          <cell r="CA45">
            <v>0</v>
          </cell>
          <cell r="CB45">
            <v>3.5354000000000002E-3</v>
          </cell>
        </row>
        <row r="49">
          <cell r="BZ49">
            <v>30.868694999999999</v>
          </cell>
          <cell r="CA49">
            <v>2.7330279000000002</v>
          </cell>
          <cell r="CB49">
            <v>6.3851616</v>
          </cell>
        </row>
        <row r="50">
          <cell r="BZ50">
            <v>16.270336</v>
          </cell>
          <cell r="CA50">
            <v>6.4036124000000001</v>
          </cell>
          <cell r="CB50">
            <v>3.3545373000000001</v>
          </cell>
        </row>
        <row r="51">
          <cell r="BZ51">
            <v>123.20101</v>
          </cell>
          <cell r="CA51">
            <v>12.9051756</v>
          </cell>
          <cell r="CB51">
            <v>14.4939514</v>
          </cell>
        </row>
        <row r="52">
          <cell r="BZ52">
            <v>81.925683000000006</v>
          </cell>
          <cell r="CA52">
            <v>7.9386545999999996</v>
          </cell>
          <cell r="CB52">
            <v>11.4572184</v>
          </cell>
        </row>
        <row r="53">
          <cell r="BZ53">
            <v>43.091721</v>
          </cell>
          <cell r="CA53">
            <v>5.3087930999999999</v>
          </cell>
          <cell r="CB53">
            <v>4.7457273000000004</v>
          </cell>
        </row>
        <row r="54">
          <cell r="BZ54">
            <v>41.720170000000003</v>
          </cell>
          <cell r="CA54">
            <v>5.9049329999999998</v>
          </cell>
          <cell r="CB54">
            <v>6.8386497000000004</v>
          </cell>
        </row>
        <row r="55">
          <cell r="BZ55">
            <v>74.451986000000005</v>
          </cell>
          <cell r="CA55">
            <v>16.6435602</v>
          </cell>
          <cell r="CB55">
            <v>20.4376924</v>
          </cell>
        </row>
        <row r="56">
          <cell r="BZ56">
            <v>58.807113999999999</v>
          </cell>
          <cell r="CA56">
            <v>11.9819292</v>
          </cell>
          <cell r="CB56">
            <v>16.258699199999999</v>
          </cell>
        </row>
        <row r="57">
          <cell r="BZ57">
            <v>23.382391999999999</v>
          </cell>
          <cell r="CA57">
            <v>11.441439799999999</v>
          </cell>
          <cell r="CB57">
            <v>3.6100338999999999</v>
          </cell>
        </row>
        <row r="58">
          <cell r="BZ58">
            <v>18.930112000000001</v>
          </cell>
          <cell r="CA58">
            <v>5.8001772000000003</v>
          </cell>
          <cell r="CB58">
            <v>5.3595950999999999</v>
          </cell>
        </row>
        <row r="59">
          <cell r="BZ59">
            <v>36.846815999999997</v>
          </cell>
          <cell r="CA59">
            <v>8.9059393999999994</v>
          </cell>
          <cell r="CB59">
            <v>7.2635949999999996</v>
          </cell>
        </row>
        <row r="61">
          <cell r="BZ61">
            <v>0</v>
          </cell>
          <cell r="CA61">
            <v>5.4601556000000002</v>
          </cell>
          <cell r="CB61">
            <v>11.7907727</v>
          </cell>
        </row>
        <row r="65">
          <cell r="BZ65">
            <v>183.651342</v>
          </cell>
          <cell r="CA65">
            <v>23.560042299999999</v>
          </cell>
          <cell r="CB65">
            <v>22.253410299999999</v>
          </cell>
        </row>
        <row r="66">
          <cell r="BZ66">
            <v>0</v>
          </cell>
          <cell r="CA66">
            <v>0.1813679</v>
          </cell>
          <cell r="CB66">
            <v>2.8404992</v>
          </cell>
        </row>
        <row r="69">
          <cell r="BZ69">
            <v>51.995077999999999</v>
          </cell>
          <cell r="CA69">
            <v>12.8086565</v>
          </cell>
          <cell r="CB69">
            <v>12.691614</v>
          </cell>
        </row>
        <row r="70">
          <cell r="BZ70">
            <v>0</v>
          </cell>
          <cell r="CA70">
            <v>0</v>
          </cell>
          <cell r="CB70">
            <v>0.20591029999999999</v>
          </cell>
        </row>
        <row r="73">
          <cell r="BZ73">
            <v>513.26423399999999</v>
          </cell>
          <cell r="CA73">
            <v>117.6068471</v>
          </cell>
          <cell r="CB73">
            <v>58.589848990400007</v>
          </cell>
        </row>
        <row r="74">
          <cell r="BZ74">
            <v>0</v>
          </cell>
          <cell r="CA74">
            <v>0</v>
          </cell>
          <cell r="CB74">
            <v>-12.135313999999999</v>
          </cell>
        </row>
        <row r="77">
          <cell r="BZ77">
            <v>0</v>
          </cell>
          <cell r="CA77">
            <v>0</v>
          </cell>
          <cell r="CB77">
            <v>-3.3399999999999999E-5</v>
          </cell>
        </row>
        <row r="78">
          <cell r="BZ78">
            <v>0</v>
          </cell>
          <cell r="CA78">
            <v>0</v>
          </cell>
          <cell r="CB78">
            <v>0.24044850000000001</v>
          </cell>
        </row>
        <row r="82">
          <cell r="BZ82">
            <v>137.600998</v>
          </cell>
          <cell r="CA82">
            <v>0</v>
          </cell>
          <cell r="CB82">
            <v>147.12475429700001</v>
          </cell>
        </row>
        <row r="83">
          <cell r="BZ83">
            <v>695.06476299999997</v>
          </cell>
          <cell r="CA83">
            <v>81.576945499999994</v>
          </cell>
          <cell r="CB83">
            <v>190.14678034450003</v>
          </cell>
        </row>
        <row r="84">
          <cell r="BZ84">
            <v>832.66576099999997</v>
          </cell>
          <cell r="CA84">
            <v>81.576945499999994</v>
          </cell>
          <cell r="CB84">
            <v>337.27153464150001</v>
          </cell>
        </row>
        <row r="85">
          <cell r="BZ85">
            <v>0</v>
          </cell>
          <cell r="CA85">
            <v>0</v>
          </cell>
          <cell r="CB85">
            <v>48.085093700000002</v>
          </cell>
        </row>
        <row r="88">
          <cell r="BZ88">
            <v>102.52984600000001</v>
          </cell>
          <cell r="CA88">
            <v>39.547843</v>
          </cell>
          <cell r="CB88">
            <v>68.093689699999999</v>
          </cell>
        </row>
        <row r="89">
          <cell r="BZ89">
            <v>0</v>
          </cell>
          <cell r="CA89">
            <v>0</v>
          </cell>
          <cell r="CB89">
            <v>-2.8290736000000001</v>
          </cell>
        </row>
        <row r="92">
          <cell r="BZ92">
            <v>2856.0821810000002</v>
          </cell>
          <cell r="CA92">
            <v>396.75921599999998</v>
          </cell>
          <cell r="CB92">
            <v>1366.9102676</v>
          </cell>
        </row>
        <row r="93">
          <cell r="BZ93">
            <v>0</v>
          </cell>
          <cell r="CA93">
            <v>0</v>
          </cell>
          <cell r="CB93">
            <v>21.039674999999999</v>
          </cell>
        </row>
        <row r="96">
          <cell r="BZ96">
            <v>767.29050900000004</v>
          </cell>
          <cell r="CA96">
            <v>12.2370322</v>
          </cell>
          <cell r="CB96">
            <v>98.758599200000006</v>
          </cell>
        </row>
        <row r="97">
          <cell r="BZ97">
            <v>0</v>
          </cell>
          <cell r="CA97">
            <v>0</v>
          </cell>
          <cell r="CB97">
            <v>1.1559E-2</v>
          </cell>
        </row>
        <row r="100">
          <cell r="BZ100">
            <v>145.36147</v>
          </cell>
          <cell r="CA100">
            <v>23.226149599999999</v>
          </cell>
          <cell r="CB100">
            <v>20.595131200000001</v>
          </cell>
        </row>
        <row r="101">
          <cell r="BZ101">
            <v>0</v>
          </cell>
          <cell r="CA101">
            <v>0</v>
          </cell>
          <cell r="CB101">
            <v>-1.9352205</v>
          </cell>
        </row>
        <row r="104">
          <cell r="BZ104">
            <v>814.86167399999999</v>
          </cell>
          <cell r="CA104">
            <v>171.6351354</v>
          </cell>
          <cell r="CB104">
            <v>169.49228769999999</v>
          </cell>
        </row>
        <row r="105">
          <cell r="BZ105">
            <v>0</v>
          </cell>
          <cell r="CA105">
            <v>0</v>
          </cell>
          <cell r="CB105">
            <v>2.7256377999999999</v>
          </cell>
        </row>
        <row r="108">
          <cell r="BZ108">
            <v>356.87485199999998</v>
          </cell>
          <cell r="CA108">
            <v>61.398116799999997</v>
          </cell>
          <cell r="CB108">
            <v>62.022861200000001</v>
          </cell>
        </row>
        <row r="109">
          <cell r="BZ109">
            <v>0</v>
          </cell>
          <cell r="CA109">
            <v>0</v>
          </cell>
          <cell r="CB109">
            <v>9.8838597000000004</v>
          </cell>
        </row>
        <row r="112">
          <cell r="BZ112">
            <v>151.95715300000001</v>
          </cell>
          <cell r="CA112">
            <v>47.582792699999999</v>
          </cell>
          <cell r="CB112">
            <v>41.004529400000003</v>
          </cell>
        </row>
        <row r="113">
          <cell r="BZ113">
            <v>0</v>
          </cell>
          <cell r="CA113">
            <v>0</v>
          </cell>
          <cell r="CB113">
            <v>0</v>
          </cell>
        </row>
        <row r="116">
          <cell r="BZ116">
            <v>190.51424700000001</v>
          </cell>
          <cell r="CA116">
            <v>0</v>
          </cell>
          <cell r="CB116">
            <v>54.868103300000001</v>
          </cell>
        </row>
        <row r="117">
          <cell r="BZ117">
            <v>0</v>
          </cell>
          <cell r="CA117">
            <v>0</v>
          </cell>
          <cell r="CB117">
            <v>0</v>
          </cell>
        </row>
        <row r="121">
          <cell r="BZ121">
            <v>98.806393999999997</v>
          </cell>
          <cell r="CA121">
            <v>0</v>
          </cell>
          <cell r="CB121">
            <v>29.482041800000001</v>
          </cell>
        </row>
        <row r="122">
          <cell r="BZ122">
            <v>0</v>
          </cell>
          <cell r="CA122">
            <v>0</v>
          </cell>
          <cell r="CB122">
            <v>-2.38769E-2</v>
          </cell>
        </row>
        <row r="126">
          <cell r="BZ126">
            <v>201.03474800000001</v>
          </cell>
          <cell r="CA126">
            <v>0</v>
          </cell>
          <cell r="CB126">
            <v>67.123433300000002</v>
          </cell>
        </row>
        <row r="127">
          <cell r="BZ127">
            <v>233.14223699999999</v>
          </cell>
          <cell r="CA127">
            <v>0</v>
          </cell>
          <cell r="CB127">
            <v>77.961417999999995</v>
          </cell>
        </row>
        <row r="128">
          <cell r="BZ128">
            <v>225.449265</v>
          </cell>
          <cell r="CA128">
            <v>0</v>
          </cell>
          <cell r="CB128">
            <v>88.392664300000007</v>
          </cell>
        </row>
        <row r="131">
          <cell r="BZ131">
            <v>0</v>
          </cell>
          <cell r="CA131">
            <v>0</v>
          </cell>
          <cell r="CB131">
            <v>1.40115E-2</v>
          </cell>
        </row>
        <row r="135">
          <cell r="BZ135">
            <v>82.839021000000002</v>
          </cell>
          <cell r="CA135">
            <v>15.4143569</v>
          </cell>
          <cell r="CB135">
            <v>17.3676578</v>
          </cell>
        </row>
        <row r="136">
          <cell r="BZ136">
            <v>34.663356</v>
          </cell>
          <cell r="CA136">
            <v>8.3286090000000002</v>
          </cell>
          <cell r="CB136">
            <v>9.3989615999999998</v>
          </cell>
        </row>
        <row r="138">
          <cell r="BZ138">
            <v>0</v>
          </cell>
          <cell r="CA138">
            <v>0</v>
          </cell>
          <cell r="CB138">
            <v>-4.67529E-2</v>
          </cell>
        </row>
        <row r="139">
          <cell r="BZ139">
            <v>0</v>
          </cell>
          <cell r="CA139">
            <v>0</v>
          </cell>
          <cell r="CB139">
            <v>14.5003382</v>
          </cell>
        </row>
        <row r="143">
          <cell r="BZ143">
            <v>11.899431</v>
          </cell>
          <cell r="CA143">
            <v>0</v>
          </cell>
          <cell r="CB143">
            <v>2.6964111000000002</v>
          </cell>
        </row>
        <row r="144">
          <cell r="BZ144">
            <v>0</v>
          </cell>
          <cell r="CA144">
            <v>0</v>
          </cell>
          <cell r="CB144">
            <v>0</v>
          </cell>
        </row>
        <row r="152">
          <cell r="BZ152">
            <v>-0.36926799999999993</v>
          </cell>
          <cell r="CA152">
            <v>0</v>
          </cell>
          <cell r="CB152">
            <v>-5.04420088E-2</v>
          </cell>
        </row>
        <row r="153">
          <cell r="BZ153">
            <v>0</v>
          </cell>
          <cell r="CA153">
            <v>0</v>
          </cell>
          <cell r="CB153">
            <v>0</v>
          </cell>
        </row>
        <row r="156">
          <cell r="BZ156">
            <v>2228.8805860000002</v>
          </cell>
          <cell r="CA156">
            <v>388.0546473</v>
          </cell>
          <cell r="CB156">
            <v>642.23041239999998</v>
          </cell>
        </row>
        <row r="157">
          <cell r="BZ157">
            <v>0</v>
          </cell>
          <cell r="CA157">
            <v>0</v>
          </cell>
          <cell r="CB157">
            <v>84.791609100000002</v>
          </cell>
        </row>
        <row r="159">
          <cell r="BZ159">
            <v>15548.623348516003</v>
          </cell>
          <cell r="CB159">
            <v>5380.7903322904904</v>
          </cell>
        </row>
        <row r="163">
          <cell r="BZ163">
            <v>849.22628996792002</v>
          </cell>
          <cell r="CA163">
            <v>0</v>
          </cell>
          <cell r="CB163">
            <v>59.163114299999997</v>
          </cell>
        </row>
        <row r="164">
          <cell r="BZ164">
            <v>248.52336840000001</v>
          </cell>
          <cell r="CA164">
            <v>0</v>
          </cell>
          <cell r="CB164">
            <v>0</v>
          </cell>
        </row>
        <row r="166">
          <cell r="BZ166">
            <v>0</v>
          </cell>
          <cell r="CA166">
            <v>0</v>
          </cell>
          <cell r="CB166">
            <v>0</v>
          </cell>
        </row>
        <row r="170">
          <cell r="BZ170">
            <v>0</v>
          </cell>
          <cell r="CA170">
            <v>0</v>
          </cell>
          <cell r="CB170">
            <v>0</v>
          </cell>
        </row>
        <row r="171">
          <cell r="BZ171">
            <v>0</v>
          </cell>
          <cell r="CA171">
            <v>0</v>
          </cell>
          <cell r="CB171">
            <v>0</v>
          </cell>
        </row>
        <row r="172">
          <cell r="BZ172">
            <v>0</v>
          </cell>
          <cell r="CA172">
            <v>0</v>
          </cell>
          <cell r="CB172">
            <v>0</v>
          </cell>
        </row>
        <row r="173">
          <cell r="BZ173">
            <v>0</v>
          </cell>
          <cell r="CA173">
            <v>0</v>
          </cell>
          <cell r="CB173">
            <v>0</v>
          </cell>
        </row>
        <row r="174">
          <cell r="BZ174">
            <v>0</v>
          </cell>
          <cell r="CA174">
            <v>0</v>
          </cell>
          <cell r="CB174">
            <v>0</v>
          </cell>
        </row>
        <row r="186">
          <cell r="BZ186">
            <v>0</v>
          </cell>
          <cell r="CA186">
            <v>0</v>
          </cell>
          <cell r="CB186">
            <v>0</v>
          </cell>
        </row>
        <row r="189">
          <cell r="BZ189">
            <v>29102.105624718421</v>
          </cell>
          <cell r="CB189">
            <v>9366.1409997582323</v>
          </cell>
        </row>
        <row r="190">
          <cell r="BZ190">
            <v>29102.105624718421</v>
          </cell>
          <cell r="CA190">
            <v>3776.2015106543809</v>
          </cell>
          <cell r="CB190">
            <v>9679.7409892534033</v>
          </cell>
        </row>
        <row r="192">
          <cell r="BZ192">
            <v>1752.3438060000001</v>
          </cell>
          <cell r="CA192">
            <v>0</v>
          </cell>
          <cell r="CB192">
            <v>883.27177270000004</v>
          </cell>
        </row>
        <row r="193">
          <cell r="BZ193">
            <v>1649.4974301374282</v>
          </cell>
          <cell r="CA193">
            <v>0</v>
          </cell>
          <cell r="CB193">
            <v>469.37199225910814</v>
          </cell>
        </row>
        <row r="194">
          <cell r="BZ194">
            <v>0</v>
          </cell>
          <cell r="CA194">
            <v>0</v>
          </cell>
          <cell r="CB194">
            <v>64.516817799999998</v>
          </cell>
        </row>
        <row r="196">
          <cell r="BZ196">
            <v>46.300924000000002</v>
          </cell>
          <cell r="CA196">
            <v>0</v>
          </cell>
          <cell r="CB196">
            <v>17.7590751</v>
          </cell>
        </row>
        <row r="197">
          <cell r="BZ197">
            <v>0</v>
          </cell>
          <cell r="CA197">
            <v>0</v>
          </cell>
          <cell r="CB197">
            <v>0</v>
          </cell>
        </row>
        <row r="200">
          <cell r="BZ200">
            <v>36.654813736000001</v>
          </cell>
          <cell r="CA200">
            <v>0</v>
          </cell>
          <cell r="CB200">
            <v>32.509153915558407</v>
          </cell>
        </row>
        <row r="201">
          <cell r="BZ201">
            <v>15.145938158511999</v>
          </cell>
          <cell r="CA201">
            <v>0</v>
          </cell>
          <cell r="CB201">
            <v>13.432932143584294</v>
          </cell>
        </row>
        <row r="202">
          <cell r="BZ202">
            <v>17.602852819999999</v>
          </cell>
          <cell r="CA202">
            <v>0</v>
          </cell>
          <cell r="CB202">
            <v>12.8185736381122</v>
          </cell>
        </row>
        <row r="203">
          <cell r="BZ203">
            <v>19.158858329999994</v>
          </cell>
          <cell r="CA203">
            <v>0</v>
          </cell>
          <cell r="CB203">
            <v>12.461687585702</v>
          </cell>
        </row>
        <row r="204">
          <cell r="BZ204">
            <v>6.9414460032000003</v>
          </cell>
          <cell r="CA204">
            <v>0</v>
          </cell>
          <cell r="CB204">
            <v>4.9228289565472005</v>
          </cell>
        </row>
        <row r="205">
          <cell r="BZ205">
            <v>0.7516102616</v>
          </cell>
          <cell r="CA205">
            <v>0</v>
          </cell>
          <cell r="CB205">
            <v>0.48240419540109719</v>
          </cell>
        </row>
        <row r="206">
          <cell r="BZ206">
            <v>19.166129100000003</v>
          </cell>
          <cell r="CA206">
            <v>0</v>
          </cell>
          <cell r="CB206">
            <v>14.297932189899999</v>
          </cell>
        </row>
        <row r="207">
          <cell r="BZ207">
            <v>20.553852039999999</v>
          </cell>
          <cell r="CA207">
            <v>0</v>
          </cell>
          <cell r="CB207">
            <v>14.305481279839999</v>
          </cell>
        </row>
        <row r="208">
          <cell r="BZ208">
            <v>7.7495039999999999E-3</v>
          </cell>
          <cell r="CA208">
            <v>0</v>
          </cell>
          <cell r="CB208">
            <v>5.5176468480000003E-3</v>
          </cell>
        </row>
        <row r="210">
          <cell r="BZ210">
            <v>0</v>
          </cell>
          <cell r="CA210">
            <v>0</v>
          </cell>
          <cell r="CB210">
            <v>0</v>
          </cell>
        </row>
        <row r="229">
          <cell r="BZ229">
            <v>0</v>
          </cell>
          <cell r="CA229">
            <v>0</v>
          </cell>
          <cell r="CB229">
            <v>0</v>
          </cell>
        </row>
        <row r="230">
          <cell r="BZ230">
            <v>0</v>
          </cell>
          <cell r="CA230">
            <v>0</v>
          </cell>
          <cell r="CB230">
            <v>0</v>
          </cell>
        </row>
        <row r="236">
          <cell r="CB236">
            <v>11219.897158664004</v>
          </cell>
        </row>
        <row r="239">
          <cell r="BZ239">
            <v>0</v>
          </cell>
          <cell r="CA239">
            <v>762.11501950000002</v>
          </cell>
        </row>
        <row r="240">
          <cell r="BZ240">
            <v>0</v>
          </cell>
          <cell r="CA240">
            <v>12.837047399999999</v>
          </cell>
        </row>
        <row r="242">
          <cell r="BZ242">
            <v>0</v>
          </cell>
          <cell r="CA242">
            <v>12.306513199999999</v>
          </cell>
        </row>
        <row r="243">
          <cell r="BZ243">
            <v>0</v>
          </cell>
          <cell r="CA243">
            <v>0</v>
          </cell>
        </row>
        <row r="245">
          <cell r="BZ245">
            <v>0</v>
          </cell>
          <cell r="CA245">
            <v>7.5698277000000003</v>
          </cell>
        </row>
        <row r="246">
          <cell r="BZ246">
            <v>0</v>
          </cell>
          <cell r="CA246">
            <v>0</v>
          </cell>
        </row>
        <row r="248">
          <cell r="BZ248">
            <v>0</v>
          </cell>
          <cell r="CA248">
            <v>1212.3562095</v>
          </cell>
        </row>
        <row r="249">
          <cell r="BZ249">
            <v>0</v>
          </cell>
          <cell r="CA249">
            <v>-134.26405030000001</v>
          </cell>
        </row>
        <row r="251">
          <cell r="BZ251">
            <v>0</v>
          </cell>
          <cell r="CA251">
            <v>8.3196227999999994</v>
          </cell>
        </row>
        <row r="252">
          <cell r="BZ252">
            <v>0</v>
          </cell>
          <cell r="CA252">
            <v>4.7952599999999998E-2</v>
          </cell>
        </row>
        <row r="254">
          <cell r="BZ254">
            <v>0</v>
          </cell>
          <cell r="CA254">
            <v>16.564817000000001</v>
          </cell>
        </row>
        <row r="255">
          <cell r="BZ255">
            <v>0</v>
          </cell>
          <cell r="CA255">
            <v>0</v>
          </cell>
        </row>
        <row r="257">
          <cell r="BZ257">
            <v>0</v>
          </cell>
          <cell r="CA257">
            <v>11.900395400000001</v>
          </cell>
          <cell r="CB257">
            <v>0</v>
          </cell>
        </row>
        <row r="258">
          <cell r="BZ258">
            <v>0</v>
          </cell>
          <cell r="CA258">
            <v>0</v>
          </cell>
          <cell r="CB258">
            <v>0</v>
          </cell>
        </row>
        <row r="260">
          <cell r="BZ260">
            <v>0</v>
          </cell>
          <cell r="CA260">
            <v>13.256721300000001</v>
          </cell>
          <cell r="CB260">
            <v>0</v>
          </cell>
        </row>
        <row r="261">
          <cell r="BZ261">
            <v>0</v>
          </cell>
          <cell r="CA261">
            <v>0</v>
          </cell>
          <cell r="CB261">
            <v>0</v>
          </cell>
        </row>
        <row r="263">
          <cell r="BZ263">
            <v>0</v>
          </cell>
          <cell r="CA263">
            <v>0</v>
          </cell>
          <cell r="CB263">
            <v>0</v>
          </cell>
        </row>
        <row r="266">
          <cell r="CA266">
            <v>1.0371961999999999</v>
          </cell>
          <cell r="CB266">
            <v>0</v>
          </cell>
        </row>
        <row r="267">
          <cell r="CA267">
            <v>0.24980330000000001</v>
          </cell>
          <cell r="CB267">
            <v>0</v>
          </cell>
        </row>
        <row r="270">
          <cell r="CA270">
            <v>5.1590299999999999E-2</v>
          </cell>
          <cell r="CB270">
            <v>0</v>
          </cell>
        </row>
        <row r="271">
          <cell r="CA271">
            <v>7.7939999999999997E-3</v>
          </cell>
          <cell r="CB271">
            <v>0</v>
          </cell>
        </row>
        <row r="273">
          <cell r="CA273">
            <v>1.35041E-2</v>
          </cell>
          <cell r="CB273">
            <v>0</v>
          </cell>
        </row>
        <row r="274">
          <cell r="CA274">
            <v>0</v>
          </cell>
          <cell r="CB274">
            <v>0</v>
          </cell>
        </row>
        <row r="276">
          <cell r="CA276">
            <v>1.19119E-2</v>
          </cell>
          <cell r="CB276">
            <v>0</v>
          </cell>
        </row>
        <row r="277">
          <cell r="CA277">
            <v>7.1605000000000002E-3</v>
          </cell>
          <cell r="CB277">
            <v>0</v>
          </cell>
        </row>
        <row r="279">
          <cell r="CA279">
            <v>2.6019400000000002E-2</v>
          </cell>
          <cell r="CB279">
            <v>0</v>
          </cell>
        </row>
        <row r="280">
          <cell r="CA280">
            <v>7.5477000000000001E-3</v>
          </cell>
          <cell r="CB280">
            <v>0</v>
          </cell>
        </row>
        <row r="282">
          <cell r="CA282">
            <v>7.8631932999999998</v>
          </cell>
          <cell r="CB282">
            <v>0</v>
          </cell>
        </row>
        <row r="283">
          <cell r="CA283">
            <v>0.24729400000000001</v>
          </cell>
          <cell r="CB283">
            <v>0</v>
          </cell>
        </row>
        <row r="284">
          <cell r="CA284">
            <v>8.1104873000000008</v>
          </cell>
          <cell r="CB284">
            <v>0</v>
          </cell>
        </row>
        <row r="285">
          <cell r="CA285">
            <v>7.9662189999999997</v>
          </cell>
          <cell r="CB285">
            <v>0</v>
          </cell>
        </row>
        <row r="286">
          <cell r="CA286">
            <v>8.2360152000000006</v>
          </cell>
          <cell r="CB286">
            <v>0</v>
          </cell>
        </row>
        <row r="290">
          <cell r="BZ290">
            <v>144.50813895040002</v>
          </cell>
          <cell r="CA290">
            <v>0</v>
          </cell>
          <cell r="CB290">
            <v>129.02287333133995</v>
          </cell>
        </row>
        <row r="291">
          <cell r="BZ291">
            <v>-91.670080449599993</v>
          </cell>
          <cell r="CA291">
            <v>0</v>
          </cell>
          <cell r="CB291">
            <v>-12.365338309439998</v>
          </cell>
        </row>
        <row r="298">
          <cell r="BZ298">
            <v>496.73001948799998</v>
          </cell>
          <cell r="CA298">
            <v>0</v>
          </cell>
          <cell r="CB298">
            <v>0.37570971168</v>
          </cell>
        </row>
        <row r="300">
          <cell r="BZ300">
            <v>-0.69266865599999761</v>
          </cell>
          <cell r="CA300">
            <v>0</v>
          </cell>
          <cell r="CB300">
            <v>0</v>
          </cell>
        </row>
        <row r="301">
          <cell r="BZ301">
            <v>0</v>
          </cell>
          <cell r="CB301">
            <v>0</v>
          </cell>
        </row>
        <row r="302">
          <cell r="BZ302">
            <v>-0.60408155999999913</v>
          </cell>
          <cell r="CA302">
            <v>0</v>
          </cell>
          <cell r="CB302">
            <v>0</v>
          </cell>
        </row>
        <row r="309">
          <cell r="BZ309">
            <v>0</v>
          </cell>
          <cell r="CA309">
            <v>0</v>
          </cell>
          <cell r="CB309">
            <v>0</v>
          </cell>
        </row>
        <row r="310">
          <cell r="BZ310">
            <v>0</v>
          </cell>
          <cell r="CA310">
            <v>0</v>
          </cell>
          <cell r="CB310">
            <v>0</v>
          </cell>
        </row>
        <row r="312">
          <cell r="CA312">
            <v>5805.0155602543809</v>
          </cell>
        </row>
        <row r="317">
          <cell r="BZ317">
            <v>2175.1563228779992</v>
          </cell>
          <cell r="CA317">
            <v>0</v>
          </cell>
          <cell r="CB317">
            <v>1256.9037003970654</v>
          </cell>
        </row>
        <row r="318">
          <cell r="BZ318">
            <v>129.342114318</v>
          </cell>
          <cell r="CA318">
            <v>0</v>
          </cell>
          <cell r="CB318">
            <v>57.177703937247195</v>
          </cell>
        </row>
        <row r="323">
          <cell r="BZ323">
            <v>512.49232359799976</v>
          </cell>
          <cell r="CA323">
            <v>0</v>
          </cell>
          <cell r="CB323">
            <v>241.9847876314436</v>
          </cell>
        </row>
        <row r="324">
          <cell r="BZ324">
            <v>1.6671990799999996</v>
          </cell>
          <cell r="CA324">
            <v>0</v>
          </cell>
          <cell r="CB324">
            <v>1.3722392217935997</v>
          </cell>
        </row>
        <row r="394">
          <cell r="CC394">
            <v>536.90861155259995</v>
          </cell>
        </row>
        <row r="398">
          <cell r="CC398">
            <v>-47.490402899999999</v>
          </cell>
        </row>
        <row r="399">
          <cell r="CC399">
            <v>-121.0451868</v>
          </cell>
        </row>
        <row r="400">
          <cell r="CC400">
            <v>47.579248399999997</v>
          </cell>
        </row>
        <row r="401">
          <cell r="CC401">
            <v>339.06744229999998</v>
          </cell>
        </row>
        <row r="402">
          <cell r="CC402">
            <v>-152.75194930000001</v>
          </cell>
        </row>
        <row r="403">
          <cell r="CC403">
            <v>-243.91</v>
          </cell>
        </row>
        <row r="404">
          <cell r="BZ404">
            <v>165.18802299999999</v>
          </cell>
          <cell r="CC404">
            <v>24.169500299999999</v>
          </cell>
        </row>
        <row r="405">
          <cell r="BZ405">
            <v>16.272158000000001</v>
          </cell>
          <cell r="CC405">
            <v>22.676561599999999</v>
          </cell>
        </row>
        <row r="406">
          <cell r="BZ406">
            <v>-661.43508999999995</v>
          </cell>
          <cell r="CA406">
            <v>0</v>
          </cell>
          <cell r="CB406">
            <v>0</v>
          </cell>
          <cell r="CC406">
            <v>-330.05610990000002</v>
          </cell>
        </row>
        <row r="407">
          <cell r="CC407">
            <v>53.3491347</v>
          </cell>
        </row>
        <row r="408">
          <cell r="CC408">
            <v>77.209999999999994</v>
          </cell>
        </row>
        <row r="409">
          <cell r="CC409">
            <v>-354.64044229759998</v>
          </cell>
        </row>
        <row r="410">
          <cell r="CC410">
            <v>22.956297599999999</v>
          </cell>
        </row>
        <row r="411">
          <cell r="CC411">
            <v>-4.3673999999999998E-2</v>
          </cell>
        </row>
        <row r="412">
          <cell r="CC412">
            <v>350.3625867792</v>
          </cell>
        </row>
        <row r="413">
          <cell r="CC413">
            <v>1.46</v>
          </cell>
        </row>
        <row r="415">
          <cell r="BZ415">
            <v>35071.709948035583</v>
          </cell>
        </row>
      </sheetData>
      <sheetData sheetId="1">
        <row r="149">
          <cell r="BZ149">
            <v>0</v>
          </cell>
          <cell r="CA149">
            <v>0</v>
          </cell>
        </row>
      </sheetData>
      <sheetData sheetId="2">
        <row r="6">
          <cell r="P6">
            <v>1.7419601</v>
          </cell>
        </row>
        <row r="9">
          <cell r="Q9">
            <v>2.9934980000000002</v>
          </cell>
        </row>
        <row r="16">
          <cell r="P16">
            <v>4.6723583</v>
          </cell>
        </row>
        <row r="18">
          <cell r="P18">
            <v>3.1036251999999998</v>
          </cell>
        </row>
        <row r="21">
          <cell r="P21">
            <v>1.5468508999999999</v>
          </cell>
        </row>
        <row r="26">
          <cell r="P26">
            <v>0.39527249999999997</v>
          </cell>
        </row>
        <row r="29">
          <cell r="R29">
            <v>-6.5084000000000001E-3</v>
          </cell>
        </row>
        <row r="30">
          <cell r="P30">
            <v>0.76131090000000001</v>
          </cell>
        </row>
        <row r="34">
          <cell r="P34">
            <v>-0.31793060000000012</v>
          </cell>
        </row>
        <row r="38">
          <cell r="R38">
            <v>4.5450900000000002E-2</v>
          </cell>
        </row>
        <row r="39">
          <cell r="R39">
            <v>0.57303859999999995</v>
          </cell>
        </row>
        <row r="43">
          <cell r="P43">
            <v>6.0758942000000005</v>
          </cell>
        </row>
        <row r="46">
          <cell r="R46">
            <v>3.4074054999999999</v>
          </cell>
        </row>
        <row r="47">
          <cell r="R47">
            <v>-3.9389999999999998E-4</v>
          </cell>
        </row>
        <row r="48">
          <cell r="R48">
            <v>-295.48347310000003</v>
          </cell>
        </row>
        <row r="49">
          <cell r="P49">
            <v>0.1483911</v>
          </cell>
        </row>
        <row r="52">
          <cell r="R52">
            <v>-6.1657541</v>
          </cell>
        </row>
        <row r="53">
          <cell r="R53">
            <v>2.9700000000000001E-4</v>
          </cell>
        </row>
        <row r="54">
          <cell r="R54">
            <v>2.9280000000000002E-4</v>
          </cell>
        </row>
        <row r="56">
          <cell r="R56">
            <v>0.4261084</v>
          </cell>
        </row>
        <row r="57">
          <cell r="P57">
            <v>8.1189316999999992</v>
          </cell>
        </row>
        <row r="60">
          <cell r="P60">
            <v>61.92720409999999</v>
          </cell>
          <cell r="Q60">
            <v>9.6905590000000004</v>
          </cell>
        </row>
      </sheetData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dVVN PPS "/>
      <sheetName val="Addition Table"/>
      <sheetName val="JODHPUR_Raw file"/>
      <sheetName val="Sheet1"/>
      <sheetName val="Sheet2"/>
      <sheetName val="Sheet3"/>
    </sheetNames>
    <sheetDataSet>
      <sheetData sheetId="0"/>
      <sheetData sheetId="1">
        <row r="4">
          <cell r="K4">
            <v>-1.704E-2</v>
          </cell>
        </row>
        <row r="5">
          <cell r="K5">
            <v>282.59867259759994</v>
          </cell>
        </row>
        <row r="6">
          <cell r="K6">
            <v>21.476908900000002</v>
          </cell>
        </row>
        <row r="7">
          <cell r="K7">
            <v>-339.06744229999998</v>
          </cell>
        </row>
        <row r="8">
          <cell r="K8">
            <v>1.7711245</v>
          </cell>
        </row>
        <row r="9">
          <cell r="K9">
            <v>2.4820730000000002</v>
          </cell>
        </row>
        <row r="10">
          <cell r="K10">
            <v>12.4698557</v>
          </cell>
        </row>
        <row r="11">
          <cell r="K11">
            <v>1.2080141</v>
          </cell>
        </row>
        <row r="13">
          <cell r="K13">
            <v>-16.205588200000001</v>
          </cell>
        </row>
        <row r="14">
          <cell r="K14">
            <v>35.361605400000002</v>
          </cell>
        </row>
        <row r="15">
          <cell r="K15">
            <v>-0.4115528</v>
          </cell>
        </row>
        <row r="16">
          <cell r="K16">
            <v>14.5405043</v>
          </cell>
        </row>
        <row r="17">
          <cell r="K17">
            <v>11.2319485</v>
          </cell>
        </row>
        <row r="18">
          <cell r="K18">
            <v>30.309973200000002</v>
          </cell>
        </row>
        <row r="19">
          <cell r="K19">
            <v>-2.1994459000000002</v>
          </cell>
        </row>
        <row r="20">
          <cell r="K20">
            <v>320.91351150000003</v>
          </cell>
        </row>
        <row r="21">
          <cell r="K21">
            <v>4.5840600000000002E-2</v>
          </cell>
        </row>
        <row r="22">
          <cell r="K22">
            <v>242.1944925</v>
          </cell>
        </row>
        <row r="23">
          <cell r="K23">
            <v>-116.657535045</v>
          </cell>
        </row>
        <row r="24">
          <cell r="K24">
            <v>34.410295300000001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DHPUR"/>
      <sheetName val="JODHPUR_VP"/>
    </sheetNames>
    <sheetDataSet>
      <sheetData sheetId="0"/>
      <sheetData sheetId="1">
        <row r="10">
          <cell r="BZ10">
            <v>6.9767549999999998</v>
          </cell>
        </row>
        <row r="116">
          <cell r="CA116">
            <v>0</v>
          </cell>
        </row>
        <row r="117">
          <cell r="CA117">
            <v>0</v>
          </cell>
        </row>
        <row r="118">
          <cell r="CA118">
            <v>0</v>
          </cell>
        </row>
        <row r="119">
          <cell r="CA119">
            <v>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IPUR"/>
      <sheetName val="AJMER"/>
      <sheetName val="JODHPUR"/>
      <sheetName val="CONSOLIDATE"/>
      <sheetName val="RVUN Stationwise"/>
    </sheetNames>
    <sheetDataSet>
      <sheetData sheetId="0"/>
      <sheetData sheetId="1"/>
      <sheetData sheetId="2"/>
      <sheetData sheetId="3"/>
      <sheetData sheetId="4">
        <row r="62">
          <cell r="BJ62">
            <v>2536.9357777320001</v>
          </cell>
          <cell r="BK62">
            <v>174.67052763702171</v>
          </cell>
          <cell r="BL62">
            <v>845.68567253263507</v>
          </cell>
        </row>
        <row r="63">
          <cell r="BJ63">
            <v>2136.1294372856</v>
          </cell>
          <cell r="BK63">
            <v>182.23472482759169</v>
          </cell>
          <cell r="BL63">
            <v>915.27998795905148</v>
          </cell>
        </row>
        <row r="64">
          <cell r="BJ64">
            <v>537.00063911999996</v>
          </cell>
          <cell r="BK64">
            <v>110.44108496712001</v>
          </cell>
          <cell r="BL64">
            <v>310.26746109081387</v>
          </cell>
        </row>
        <row r="65">
          <cell r="BJ65">
            <v>1066.2266756888</v>
          </cell>
          <cell r="BK65">
            <v>207.78494187688034</v>
          </cell>
          <cell r="BL65">
            <v>424.44560953328579</v>
          </cell>
        </row>
        <row r="67">
          <cell r="BJ67">
            <v>1897.6440871687998</v>
          </cell>
          <cell r="BK67">
            <v>276.07352682015295</v>
          </cell>
          <cell r="BL67">
            <v>609.86313177272268</v>
          </cell>
        </row>
        <row r="68">
          <cell r="BJ68">
            <v>2524.1299622984002</v>
          </cell>
          <cell r="BK68">
            <v>442.00578980268557</v>
          </cell>
          <cell r="BL68">
            <v>767.16655848170251</v>
          </cell>
        </row>
        <row r="70">
          <cell r="BJ70">
            <v>463.16686184880001</v>
          </cell>
          <cell r="BK70">
            <v>55.370683680297148</v>
          </cell>
          <cell r="BL70">
            <v>257.40585494577999</v>
          </cell>
        </row>
        <row r="71">
          <cell r="BJ71">
            <v>2072.1833876607998</v>
          </cell>
          <cell r="BK71">
            <v>360.8092500679287</v>
          </cell>
          <cell r="BL71">
            <v>695.36507824608827</v>
          </cell>
        </row>
        <row r="72">
          <cell r="BJ72">
            <v>83.985371662400013</v>
          </cell>
          <cell r="BK72">
            <v>18.907150768266664</v>
          </cell>
          <cell r="BL72">
            <v>2.5195611298400005</v>
          </cell>
        </row>
        <row r="73">
          <cell r="BJ73">
            <v>0.29678788160000003</v>
          </cell>
          <cell r="BK73">
            <v>1.404977544E-2</v>
          </cell>
          <cell r="BL73">
            <v>0.10941398710400001</v>
          </cell>
        </row>
        <row r="74">
          <cell r="BJ74">
            <v>2.1898394672000001</v>
          </cell>
          <cell r="BK74">
            <v>0.26003442991999998</v>
          </cell>
          <cell r="BL74">
            <v>0.65093875605120011</v>
          </cell>
        </row>
        <row r="75">
          <cell r="BJ75">
            <v>0.2232027016</v>
          </cell>
          <cell r="BK75">
            <v>3.7401668319999998E-2</v>
          </cell>
          <cell r="BL75">
            <v>5.5450659385600003E-2</v>
          </cell>
        </row>
        <row r="76">
          <cell r="BJ76">
            <v>0</v>
          </cell>
          <cell r="BK76">
            <v>0</v>
          </cell>
          <cell r="BL76">
            <v>14.799118999999999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NVVNL BUNDLED"/>
      <sheetName val="NTPC NSM BUNDLED POWER"/>
      <sheetName val="RVUN Stationwise"/>
      <sheetName val="Fuel Wise Break-up"/>
    </sheetNames>
    <sheetDataSet>
      <sheetData sheetId="0" refreshError="1"/>
      <sheetData sheetId="1" refreshError="1"/>
      <sheetData sheetId="2" refreshError="1"/>
      <sheetData sheetId="3" refreshError="1">
        <row r="62">
          <cell r="BK62">
            <v>2046.6868419690004</v>
          </cell>
        </row>
        <row r="76">
          <cell r="BK76">
            <v>0</v>
          </cell>
        </row>
      </sheetData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IPUR"/>
    </sheetNames>
    <sheetDataSet>
      <sheetData sheetId="0">
        <row r="8">
          <cell r="CJ8">
            <v>13.675468</v>
          </cell>
        </row>
        <row r="162">
          <cell r="B162" t="str">
            <v>R.F.F.</v>
          </cell>
        </row>
        <row r="163">
          <cell r="B163" t="str">
            <v>P.T.C. INDIA LTD</v>
          </cell>
        </row>
        <row r="164">
          <cell r="B164" t="str">
            <v>NVVN</v>
          </cell>
        </row>
        <row r="165">
          <cell r="B165" t="str">
            <v>MANIKARAN POWER LTD</v>
          </cell>
        </row>
        <row r="166">
          <cell r="B166" t="str">
            <v>TATA POWER TRADING CO. LTD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DHPUR VP"/>
      <sheetName val="JODHPUR"/>
      <sheetName val="ADDITIONAL BILLS"/>
      <sheetName val="Add.entry phase V"/>
    </sheetNames>
    <sheetDataSet>
      <sheetData sheetId="0">
        <row r="10">
          <cell r="BZ10">
            <v>2.165686</v>
          </cell>
        </row>
        <row r="260">
          <cell r="BZ260">
            <v>0</v>
          </cell>
        </row>
        <row r="261">
          <cell r="BZ261">
            <v>0</v>
          </cell>
        </row>
        <row r="264">
          <cell r="BZ264">
            <v>0</v>
          </cell>
        </row>
        <row r="265">
          <cell r="BZ265">
            <v>0</v>
          </cell>
        </row>
        <row r="267">
          <cell r="BZ267">
            <v>0</v>
          </cell>
        </row>
        <row r="268">
          <cell r="BZ268">
            <v>0</v>
          </cell>
        </row>
        <row r="270">
          <cell r="BZ270">
            <v>0</v>
          </cell>
        </row>
        <row r="271">
          <cell r="BZ271">
            <v>0</v>
          </cell>
        </row>
        <row r="276">
          <cell r="BZ276">
            <v>0</v>
          </cell>
        </row>
        <row r="277">
          <cell r="BZ277">
            <v>0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A 3_7"/>
      <sheetName val="04REL"/>
      <sheetName val="data"/>
      <sheetName val="Unit_Rate"/>
      <sheetName val="160MVA_Addl"/>
      <sheetName val="220KV_FB"/>
      <sheetName val="315MVA_Addl"/>
      <sheetName val="Addl_401"/>
      <sheetName val="Addl_20"/>
      <sheetName val="Addl_63_(2)"/>
      <sheetName val="Data base Feb 09"/>
      <sheetName val="grid"/>
      <sheetName val="132kv DCDS"/>
      <sheetName val=""/>
      <sheetName val="Salient1"/>
      <sheetName val="Cat_Ser_load"/>
      <sheetName val="Sheet1"/>
      <sheetName val="Inputs"/>
      <sheetName val="R_Hrs_ Since Comm"/>
      <sheetName val="A_3_7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Data_base_Feb_09"/>
      <sheetName val="132kv_DCDS"/>
      <sheetName val="PACK_(B)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0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>
            <v>0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>
        <row r="38">
          <cell r="A38">
            <v>0</v>
          </cell>
        </row>
      </sheetData>
      <sheetData sheetId="39"/>
      <sheetData sheetId="40"/>
      <sheetData sheetId="41"/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ll"/>
      <sheetName val="RAJ"/>
      <sheetName val="DCL AUG 12"/>
      <sheetName val="General"/>
      <sheetName val="04REL"/>
      <sheetName val="7.11 p1"/>
      <sheetName val="Cash Flow"/>
      <sheetName val="Discom_Details"/>
      <sheetName val="Assumptions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A_3_7"/>
      <sheetName val="C_S_GENERATION"/>
      <sheetName val="Cash_Flow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>
        <row r="1">
          <cell r="D1">
            <v>0</v>
          </cell>
        </row>
      </sheetData>
      <sheetData sheetId="41">
        <row r="1">
          <cell r="D1">
            <v>0</v>
          </cell>
        </row>
      </sheetData>
      <sheetData sheetId="42">
        <row r="1">
          <cell r="D1">
            <v>0</v>
          </cell>
        </row>
      </sheetData>
      <sheetData sheetId="43"/>
      <sheetData sheetId="44"/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/>
      <sheetData sheetId="49"/>
      <sheetData sheetId="50">
        <row r="1">
          <cell r="D1">
            <v>0</v>
          </cell>
        </row>
      </sheetData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D646-1022-484B-A5CD-D9F1D816BB26}">
  <sheetPr>
    <tabColor theme="9"/>
    <pageSetUpPr fitToPage="1"/>
  </sheetPr>
  <dimension ref="A1:V341"/>
  <sheetViews>
    <sheetView showGridLines="0" tabSelected="1" view="pageBreakPreview" zoomScale="25" zoomScaleNormal="70" zoomScaleSheetLayoutView="25" zoomScalePageLayoutView="50" workbookViewId="0">
      <pane xSplit="2" ySplit="10" topLeftCell="G11" activePane="bottomRight" state="frozen"/>
      <selection pane="topRight" activeCell="C1" sqref="C1"/>
      <selection pane="bottomLeft" activeCell="A11" sqref="A11"/>
      <selection pane="bottomRight" activeCell="O156" sqref="O156"/>
    </sheetView>
  </sheetViews>
  <sheetFormatPr baseColWidth="10" defaultColWidth="9.1640625" defaultRowHeight="16"/>
  <cols>
    <col min="1" max="1" width="8.1640625" style="1" customWidth="1"/>
    <col min="2" max="2" width="59.5" style="12" customWidth="1"/>
    <col min="3" max="3" width="12.5" style="145" hidden="1" customWidth="1"/>
    <col min="4" max="4" width="11.1640625" style="11" hidden="1" customWidth="1"/>
    <col min="5" max="5" width="17.1640625" style="11" hidden="1" customWidth="1"/>
    <col min="6" max="6" width="21.5" style="11" hidden="1" customWidth="1"/>
    <col min="7" max="7" width="30" style="18" bestFit="1" customWidth="1"/>
    <col min="8" max="8" width="16.1640625" style="18" customWidth="1"/>
    <col min="9" max="9" width="31.83203125" style="18" customWidth="1"/>
    <col min="10" max="11" width="18.33203125" style="18" customWidth="1"/>
    <col min="12" max="12" width="31.6640625" style="18" bestFit="1" customWidth="1"/>
    <col min="13" max="13" width="5.5" style="18" customWidth="1"/>
    <col min="14" max="14" width="9.1640625" style="18" customWidth="1"/>
    <col min="15" max="15" width="35" style="18" customWidth="1"/>
    <col min="16" max="16" width="18.6640625" style="18" bestFit="1" customWidth="1"/>
    <col min="17" max="17" width="13.83203125" style="11" bestFit="1" customWidth="1"/>
    <col min="18" max="18" width="23.33203125" style="11" customWidth="1"/>
    <col min="19" max="19" width="9.1640625" style="11"/>
    <col min="20" max="20" width="10.5" style="11" bestFit="1" customWidth="1"/>
    <col min="21" max="16384" width="9.1640625" style="11"/>
  </cols>
  <sheetData>
    <row r="1" spans="1:20" ht="17.25" customHeight="1" thickBot="1">
      <c r="B1" s="2"/>
      <c r="C1" s="3"/>
      <c r="D1" s="4"/>
      <c r="E1" s="4"/>
      <c r="F1" s="147" t="s">
        <v>27</v>
      </c>
      <c r="G1" s="148"/>
      <c r="H1" s="5"/>
      <c r="I1" s="6"/>
      <c r="J1" s="5"/>
      <c r="K1" s="5"/>
      <c r="L1" s="5"/>
      <c r="M1" s="5"/>
      <c r="N1" s="7"/>
      <c r="O1" s="8">
        <f>O34+O38+O44+O48+O64+O69+O73+O77+O81+O87+O91+O95+O99+O103+O107+O111+O115+O119+O124+O132+O141+O145+O165+O169+O173+O182+O198+O201+O204+O219+O236+O239+O242+O245+O248+O251+O254+O257+O263+O281+O288+O300+SUM(O312:O328)</f>
        <v>18304.384889520472</v>
      </c>
      <c r="P1" s="9"/>
      <c r="Q1" s="10"/>
      <c r="R1" s="10"/>
      <c r="S1" s="10"/>
      <c r="T1" s="10"/>
    </row>
    <row r="2" spans="1:20">
      <c r="C2" s="13"/>
      <c r="D2" s="14"/>
      <c r="E2" s="15"/>
      <c r="F2" s="15"/>
      <c r="G2" s="16"/>
      <c r="H2" s="16"/>
      <c r="I2" s="16"/>
      <c r="J2" s="16"/>
      <c r="K2" s="16"/>
      <c r="L2" s="16"/>
      <c r="M2" s="16"/>
      <c r="N2" s="7"/>
      <c r="O2" s="16"/>
      <c r="P2" s="16"/>
    </row>
    <row r="3" spans="1:20" ht="18" customHeight="1">
      <c r="C3" s="17"/>
      <c r="D3" s="1"/>
      <c r="E3" s="149" t="s">
        <v>28</v>
      </c>
      <c r="F3" s="149"/>
      <c r="G3" s="149"/>
      <c r="I3" s="5"/>
      <c r="J3" s="5"/>
      <c r="K3" s="5"/>
      <c r="L3" s="7"/>
      <c r="M3" s="7"/>
      <c r="N3" s="5"/>
      <c r="O3" s="5"/>
      <c r="P3" s="5"/>
      <c r="Q3" s="19"/>
      <c r="R3" s="19"/>
      <c r="S3" s="19"/>
      <c r="T3" s="19"/>
    </row>
    <row r="4" spans="1:20" ht="17" thickBot="1">
      <c r="C4" s="17"/>
      <c r="D4" s="1"/>
      <c r="E4" s="20" t="s">
        <v>29</v>
      </c>
      <c r="F4" s="12"/>
      <c r="G4" s="21"/>
      <c r="H4" s="21" t="s">
        <v>2</v>
      </c>
      <c r="I4" s="5"/>
      <c r="L4" s="7"/>
      <c r="M4" s="7"/>
      <c r="N4" s="7"/>
      <c r="O4" s="7"/>
      <c r="P4" s="7"/>
    </row>
    <row r="5" spans="1:20" ht="17" hidden="1" thickBot="1">
      <c r="C5" s="17"/>
      <c r="D5" s="1"/>
      <c r="E5" s="20" t="s">
        <v>30</v>
      </c>
      <c r="F5" s="12"/>
      <c r="G5" s="21"/>
      <c r="H5" s="21" t="s">
        <v>31</v>
      </c>
      <c r="L5" s="7"/>
      <c r="M5" s="7"/>
      <c r="N5" s="7"/>
      <c r="O5" s="7"/>
      <c r="P5" s="7"/>
    </row>
    <row r="6" spans="1:20" ht="17" hidden="1" thickBot="1">
      <c r="B6" s="22"/>
      <c r="C6" s="17"/>
      <c r="D6" s="1"/>
      <c r="E6" s="12"/>
      <c r="F6" s="12"/>
      <c r="G6" s="21"/>
      <c r="H6" s="21"/>
      <c r="I6" s="7"/>
      <c r="L6" s="7"/>
      <c r="M6" s="7"/>
      <c r="N6" s="7"/>
      <c r="O6" s="16"/>
      <c r="P6" s="16"/>
    </row>
    <row r="7" spans="1:20" ht="17" hidden="1" thickBot="1">
      <c r="C7" s="13"/>
      <c r="D7" s="14"/>
      <c r="E7" s="23" t="s">
        <v>32</v>
      </c>
      <c r="F7" s="22"/>
      <c r="G7" s="24"/>
      <c r="H7" s="25" t="s">
        <v>33</v>
      </c>
      <c r="L7" s="16"/>
      <c r="M7" s="16"/>
      <c r="N7" s="16"/>
      <c r="O7" s="16"/>
      <c r="P7" s="7"/>
    </row>
    <row r="8" spans="1:20" ht="17" hidden="1" thickBot="1">
      <c r="B8" s="22"/>
      <c r="C8" s="26"/>
      <c r="D8" s="27"/>
      <c r="E8" s="27"/>
      <c r="F8" s="27"/>
      <c r="G8" s="28"/>
      <c r="H8" s="28"/>
      <c r="I8" s="16"/>
      <c r="J8" s="16"/>
      <c r="K8" s="16"/>
      <c r="L8" s="16"/>
      <c r="M8" s="16"/>
      <c r="N8" s="16"/>
      <c r="O8" s="16"/>
      <c r="P8" s="7"/>
    </row>
    <row r="9" spans="1:20" s="34" customFormat="1" ht="110.25" customHeight="1" thickBot="1">
      <c r="A9" s="29" t="s">
        <v>34</v>
      </c>
      <c r="B9" s="30" t="s">
        <v>35</v>
      </c>
      <c r="C9" s="31" t="s">
        <v>36</v>
      </c>
      <c r="D9" s="31" t="s">
        <v>37</v>
      </c>
      <c r="E9" s="31" t="s">
        <v>38</v>
      </c>
      <c r="F9" s="31" t="s">
        <v>39</v>
      </c>
      <c r="G9" s="32" t="s">
        <v>40</v>
      </c>
      <c r="H9" s="32" t="s">
        <v>41</v>
      </c>
      <c r="I9" s="32" t="s">
        <v>42</v>
      </c>
      <c r="J9" s="32" t="s">
        <v>43</v>
      </c>
      <c r="K9" s="32" t="s">
        <v>44</v>
      </c>
      <c r="L9" s="32" t="s">
        <v>45</v>
      </c>
      <c r="M9" s="32" t="s">
        <v>46</v>
      </c>
      <c r="N9" s="32" t="s">
        <v>47</v>
      </c>
      <c r="O9" s="32" t="s">
        <v>48</v>
      </c>
      <c r="P9" s="33" t="s">
        <v>49</v>
      </c>
    </row>
    <row r="10" spans="1:20" s="34" customFormat="1" ht="21.75" customHeight="1" thickBot="1">
      <c r="A10" s="35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7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  <c r="P10" s="38">
        <v>16</v>
      </c>
    </row>
    <row r="11" spans="1:20" ht="18" customHeight="1">
      <c r="A11" s="39" t="s">
        <v>50</v>
      </c>
      <c r="B11" s="40" t="s">
        <v>3</v>
      </c>
      <c r="C11" s="41"/>
      <c r="D11" s="41"/>
      <c r="E11" s="42"/>
      <c r="F11" s="41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1:20" ht="18" customHeight="1">
      <c r="A12" s="45">
        <v>1</v>
      </c>
      <c r="B12" s="46" t="s">
        <v>51</v>
      </c>
      <c r="C12" s="47"/>
      <c r="D12" s="48"/>
      <c r="E12" s="49"/>
      <c r="F12" s="49">
        <f>E12*0.3776</f>
        <v>0</v>
      </c>
      <c r="G12" s="52">
        <f>'[18]JODHPUR VP'!BZ10</f>
        <v>0</v>
      </c>
      <c r="H12" s="50">
        <f>I12</f>
        <v>3.0816819734599998</v>
      </c>
      <c r="I12" s="52">
        <f>'[18]JODHPUR VP'!CA10</f>
        <v>3.0816819734599998</v>
      </c>
      <c r="J12" s="51"/>
      <c r="K12" s="150" t="s">
        <v>52</v>
      </c>
      <c r="L12" s="52">
        <f>'[18]JODHPUR VP'!CB10</f>
        <v>-2.477E-4</v>
      </c>
      <c r="M12" s="53" t="s">
        <v>53</v>
      </c>
      <c r="N12" s="53" t="s">
        <v>53</v>
      </c>
      <c r="O12" s="51">
        <f t="shared" ref="O12:O78" si="0">I12+L12</f>
        <v>3.0814342734599998</v>
      </c>
      <c r="P12" s="54">
        <f>IFERROR(O12/G12*10,0)</f>
        <v>0</v>
      </c>
    </row>
    <row r="13" spans="1:20" ht="18" customHeight="1">
      <c r="A13" s="45">
        <v>2</v>
      </c>
      <c r="B13" s="46" t="s">
        <v>54</v>
      </c>
      <c r="C13" s="47"/>
      <c r="D13" s="48"/>
      <c r="E13" s="49"/>
      <c r="F13" s="49">
        <f t="shared" ref="F13:F15" si="1">E13*0.3776</f>
        <v>0</v>
      </c>
      <c r="G13" s="52">
        <f>'[18]JODHPUR VP'!BZ11</f>
        <v>0</v>
      </c>
      <c r="H13" s="50">
        <f t="shared" ref="H13:H44" si="2">I13</f>
        <v>6.4230831902500007</v>
      </c>
      <c r="I13" s="52">
        <f>'[18]JODHPUR VP'!CA11</f>
        <v>6.4230831902500007</v>
      </c>
      <c r="J13" s="51"/>
      <c r="K13" s="151"/>
      <c r="L13" s="52">
        <f>'[18]JODHPUR VP'!CB11</f>
        <v>3.1970000000000002E-3</v>
      </c>
      <c r="M13" s="55"/>
      <c r="N13" s="55"/>
      <c r="O13" s="51">
        <f t="shared" si="0"/>
        <v>6.4262801902500009</v>
      </c>
      <c r="P13" s="54">
        <f t="shared" ref="P13:P33" si="3">IFERROR(O13/G13*10,0)</f>
        <v>0</v>
      </c>
    </row>
    <row r="14" spans="1:20" ht="18" customHeight="1">
      <c r="A14" s="45">
        <v>3</v>
      </c>
      <c r="B14" s="46" t="s">
        <v>55</v>
      </c>
      <c r="C14" s="47"/>
      <c r="D14" s="48"/>
      <c r="E14" s="49"/>
      <c r="F14" s="49">
        <f t="shared" si="1"/>
        <v>0</v>
      </c>
      <c r="G14" s="52">
        <f>'[18]JODHPUR VP'!BZ12</f>
        <v>0</v>
      </c>
      <c r="H14" s="50">
        <f t="shared" si="2"/>
        <v>0.49662532983999991</v>
      </c>
      <c r="I14" s="52">
        <f>'[18]JODHPUR VP'!CA12</f>
        <v>0.49662532983999991</v>
      </c>
      <c r="J14" s="51"/>
      <c r="K14" s="56"/>
      <c r="L14" s="52">
        <f>'[18]JODHPUR VP'!CB12</f>
        <v>2.7260000000000001E-3</v>
      </c>
      <c r="M14" s="55"/>
      <c r="N14" s="55"/>
      <c r="O14" s="51">
        <f t="shared" si="0"/>
        <v>0.49935132983999991</v>
      </c>
      <c r="P14" s="54">
        <f t="shared" si="3"/>
        <v>0</v>
      </c>
    </row>
    <row r="15" spans="1:20" ht="18" customHeight="1">
      <c r="A15" s="45">
        <v>4</v>
      </c>
      <c r="B15" s="46" t="s">
        <v>56</v>
      </c>
      <c r="C15" s="47"/>
      <c r="D15" s="48"/>
      <c r="E15" s="49"/>
      <c r="F15" s="49">
        <f t="shared" si="1"/>
        <v>0</v>
      </c>
      <c r="G15" s="52">
        <f>'[18]JODHPUR VP'!BZ13</f>
        <v>1.0873710000000001</v>
      </c>
      <c r="H15" s="50">
        <f t="shared" si="2"/>
        <v>-5.293147217E-2</v>
      </c>
      <c r="I15" s="52">
        <f>'[18]JODHPUR VP'!CA13</f>
        <v>-5.293147217E-2</v>
      </c>
      <c r="J15" s="51">
        <f t="shared" ref="J15:J22" si="4">L15/G15*10</f>
        <v>9.4319344547537138</v>
      </c>
      <c r="K15" s="56"/>
      <c r="L15" s="52">
        <f>'[18]JODHPUR VP'!CB13</f>
        <v>1.0256012000000001</v>
      </c>
      <c r="M15" s="55"/>
      <c r="N15" s="55"/>
      <c r="O15" s="51">
        <f t="shared" si="0"/>
        <v>0.97266972783000005</v>
      </c>
      <c r="P15" s="54">
        <f t="shared" si="3"/>
        <v>8.9451505312354289</v>
      </c>
    </row>
    <row r="16" spans="1:20" ht="18" customHeight="1">
      <c r="A16" s="45">
        <v>5</v>
      </c>
      <c r="B16" s="46" t="s">
        <v>57</v>
      </c>
      <c r="C16" s="47">
        <v>420</v>
      </c>
      <c r="D16" s="48">
        <v>9.0500000000000007</v>
      </c>
      <c r="E16" s="49">
        <v>38.010000000000005</v>
      </c>
      <c r="F16" s="49">
        <f>E16*0.3512</f>
        <v>13.349112000000002</v>
      </c>
      <c r="G16" s="52">
        <f>'[18]JODHPUR VP'!BZ14</f>
        <v>64.803298999999996</v>
      </c>
      <c r="H16" s="50">
        <f t="shared" si="2"/>
        <v>9.0298678406499988</v>
      </c>
      <c r="I16" s="52">
        <f>'[18]JODHPUR VP'!CA14</f>
        <v>9.0298678406499988</v>
      </c>
      <c r="J16" s="51">
        <f t="shared" si="4"/>
        <v>4.4131535186194766</v>
      </c>
      <c r="K16" s="56"/>
      <c r="L16" s="52">
        <f>'[18]JODHPUR VP'!CB14</f>
        <v>28.598690699999999</v>
      </c>
      <c r="M16" s="55"/>
      <c r="N16" s="55"/>
      <c r="O16" s="51">
        <f t="shared" si="0"/>
        <v>37.628558540649998</v>
      </c>
      <c r="P16" s="54">
        <f t="shared" si="3"/>
        <v>5.8065807021105522</v>
      </c>
    </row>
    <row r="17" spans="1:19" ht="18" customHeight="1">
      <c r="A17" s="45">
        <v>6</v>
      </c>
      <c r="B17" s="46" t="s">
        <v>4</v>
      </c>
      <c r="C17" s="47">
        <v>210</v>
      </c>
      <c r="D17" s="48">
        <v>10.95</v>
      </c>
      <c r="E17" s="49">
        <v>22.995000000000001</v>
      </c>
      <c r="F17" s="49">
        <f t="shared" ref="F17:F30" si="5">E17*0.3512</f>
        <v>8.075844</v>
      </c>
      <c r="G17" s="52">
        <f>'[18]JODHPUR VP'!BZ15</f>
        <v>44.951042000000001</v>
      </c>
      <c r="H17" s="50">
        <f t="shared" si="2"/>
        <v>6.0528608652699996</v>
      </c>
      <c r="I17" s="52">
        <f>'[18]JODHPUR VP'!CA15</f>
        <v>6.0528608652699996</v>
      </c>
      <c r="J17" s="51">
        <f t="shared" si="4"/>
        <v>4.6370636302491057</v>
      </c>
      <c r="K17" s="56"/>
      <c r="L17" s="52">
        <f>'[18]JODHPUR VP'!CB15</f>
        <v>20.844084200000001</v>
      </c>
      <c r="M17" s="55"/>
      <c r="N17" s="55"/>
      <c r="O17" s="51">
        <f t="shared" si="0"/>
        <v>26.89694506527</v>
      </c>
      <c r="P17" s="54">
        <f t="shared" si="3"/>
        <v>5.9836088038337358</v>
      </c>
    </row>
    <row r="18" spans="1:19" ht="18" customHeight="1">
      <c r="A18" s="45">
        <v>7</v>
      </c>
      <c r="B18" s="57" t="s">
        <v>58</v>
      </c>
      <c r="C18" s="47">
        <v>500</v>
      </c>
      <c r="D18" s="48">
        <v>14.818</v>
      </c>
      <c r="E18" s="49">
        <v>74.09</v>
      </c>
      <c r="F18" s="49">
        <f t="shared" si="5"/>
        <v>26.020408000000003</v>
      </c>
      <c r="G18" s="52">
        <f>'[18]JODHPUR VP'!BZ16</f>
        <v>113.10037</v>
      </c>
      <c r="H18" s="50">
        <f t="shared" si="2"/>
        <v>29.946672963720001</v>
      </c>
      <c r="I18" s="52">
        <f>'[18]JODHPUR VP'!CA16</f>
        <v>29.946672963720001</v>
      </c>
      <c r="J18" s="51">
        <f t="shared" si="4"/>
        <v>4.5343308514375327</v>
      </c>
      <c r="K18" s="56"/>
      <c r="L18" s="52">
        <f>'[18]JODHPUR VP'!CB16</f>
        <v>51.283449699999998</v>
      </c>
      <c r="M18" s="55"/>
      <c r="N18" s="55"/>
      <c r="O18" s="51">
        <f t="shared" si="0"/>
        <v>81.230122663719996</v>
      </c>
      <c r="P18" s="54">
        <f t="shared" si="3"/>
        <v>7.1821270490733138</v>
      </c>
    </row>
    <row r="19" spans="1:19" ht="18" customHeight="1">
      <c r="A19" s="45">
        <v>8</v>
      </c>
      <c r="B19" s="46" t="s">
        <v>59</v>
      </c>
      <c r="C19" s="47"/>
      <c r="D19" s="48"/>
      <c r="E19" s="49"/>
      <c r="F19" s="49">
        <f t="shared" si="5"/>
        <v>0</v>
      </c>
      <c r="G19" s="52">
        <f>'[18]JODHPUR VP'!BZ17</f>
        <v>0</v>
      </c>
      <c r="H19" s="50">
        <f t="shared" si="2"/>
        <v>0.27945599999999998</v>
      </c>
      <c r="I19" s="52">
        <f>'[18]JODHPUR VP'!CA17</f>
        <v>0.27945599999999998</v>
      </c>
      <c r="J19" s="51"/>
      <c r="K19" s="56"/>
      <c r="L19" s="52">
        <f>'[18]JODHPUR VP'!CB17</f>
        <v>0.1871911</v>
      </c>
      <c r="M19" s="55"/>
      <c r="N19" s="55"/>
      <c r="O19" s="51">
        <f t="shared" si="0"/>
        <v>0.46664709999999998</v>
      </c>
      <c r="P19" s="54">
        <f t="shared" si="3"/>
        <v>0</v>
      </c>
    </row>
    <row r="20" spans="1:19" ht="18" customHeight="1">
      <c r="A20" s="45">
        <v>9</v>
      </c>
      <c r="B20" s="46" t="s">
        <v>5</v>
      </c>
      <c r="C20" s="47">
        <v>840</v>
      </c>
      <c r="D20" s="48">
        <v>3.04</v>
      </c>
      <c r="E20" s="49">
        <v>25.535999999999998</v>
      </c>
      <c r="F20" s="49">
        <f t="shared" si="5"/>
        <v>8.9682431999999999</v>
      </c>
      <c r="G20" s="52">
        <f>'[18]JODHPUR VP'!BZ18</f>
        <v>43.503117000000003</v>
      </c>
      <c r="H20" s="50">
        <f t="shared" si="2"/>
        <v>5.7157058384156008</v>
      </c>
      <c r="I20" s="52">
        <f>'[18]JODHPUR VP'!CA18</f>
        <v>5.7157058384156008</v>
      </c>
      <c r="J20" s="51">
        <f t="shared" si="4"/>
        <v>3.9702795319241142</v>
      </c>
      <c r="K20" s="56"/>
      <c r="L20" s="52">
        <f>'[18]JODHPUR VP'!CB18</f>
        <v>17.271953499999999</v>
      </c>
      <c r="M20" s="55"/>
      <c r="N20" s="55"/>
      <c r="O20" s="51">
        <f t="shared" si="0"/>
        <v>22.9876593384156</v>
      </c>
      <c r="P20" s="54">
        <f t="shared" si="3"/>
        <v>5.2841407521248653</v>
      </c>
    </row>
    <row r="21" spans="1:19" ht="18" customHeight="1">
      <c r="A21" s="45">
        <v>10</v>
      </c>
      <c r="B21" s="46" t="s">
        <v>6</v>
      </c>
      <c r="C21" s="47">
        <v>1500</v>
      </c>
      <c r="D21" s="48">
        <v>7.11</v>
      </c>
      <c r="E21" s="49">
        <v>106.65</v>
      </c>
      <c r="F21" s="49">
        <f t="shared" si="5"/>
        <v>37.455480000000001</v>
      </c>
      <c r="G21" s="52">
        <f>'[18]JODHPUR VP'!BZ19</f>
        <v>207.448317</v>
      </c>
      <c r="H21" s="50">
        <f t="shared" si="2"/>
        <v>22.737014608450902</v>
      </c>
      <c r="I21" s="52">
        <f>'[18]JODHPUR VP'!CA19</f>
        <v>22.737014608450902</v>
      </c>
      <c r="J21" s="51">
        <f t="shared" si="4"/>
        <v>3.7265481454833882</v>
      </c>
      <c r="K21" s="56"/>
      <c r="L21" s="52">
        <f>'[18]JODHPUR VP'!CB19</f>
        <v>77.306614100000004</v>
      </c>
      <c r="M21" s="55"/>
      <c r="N21" s="55"/>
      <c r="O21" s="51">
        <f t="shared" si="0"/>
        <v>100.04362870845091</v>
      </c>
      <c r="P21" s="54">
        <f t="shared" si="3"/>
        <v>4.8225808796728344</v>
      </c>
    </row>
    <row r="22" spans="1:19" ht="18" customHeight="1">
      <c r="A22" s="45">
        <v>11</v>
      </c>
      <c r="B22" s="46" t="s">
        <v>11</v>
      </c>
      <c r="C22" s="58">
        <v>800</v>
      </c>
      <c r="D22" s="48">
        <v>10.73</v>
      </c>
      <c r="E22" s="49">
        <v>85.84</v>
      </c>
      <c r="F22" s="49">
        <f t="shared" si="5"/>
        <v>30.147008000000003</v>
      </c>
      <c r="G22" s="52">
        <f>'[18]JODHPUR VP'!BZ20</f>
        <v>111.859858</v>
      </c>
      <c r="H22" s="50">
        <f t="shared" si="2"/>
        <v>29.7407258</v>
      </c>
      <c r="I22" s="52">
        <f>'[18]JODHPUR VP'!CA20</f>
        <v>29.7407258</v>
      </c>
      <c r="J22" s="51">
        <f t="shared" si="4"/>
        <v>2.4423746631253542</v>
      </c>
      <c r="K22" s="56"/>
      <c r="L22" s="52">
        <f>'[18]JODHPUR VP'!CB20</f>
        <v>27.320368299999998</v>
      </c>
      <c r="M22" s="55"/>
      <c r="N22" s="55"/>
      <c r="O22" s="51">
        <f t="shared" si="0"/>
        <v>57.061094099999998</v>
      </c>
      <c r="P22" s="54">
        <f t="shared" si="3"/>
        <v>5.1011234164091279</v>
      </c>
    </row>
    <row r="23" spans="1:19" ht="18" customHeight="1">
      <c r="A23" s="45">
        <v>12</v>
      </c>
      <c r="B23" s="46" t="s">
        <v>13</v>
      </c>
      <c r="C23" s="58">
        <v>800</v>
      </c>
      <c r="D23" s="48"/>
      <c r="E23" s="49">
        <v>179</v>
      </c>
      <c r="F23" s="49">
        <f t="shared" si="5"/>
        <v>62.864800000000002</v>
      </c>
      <c r="G23" s="52">
        <f>'[18]JODHPUR VP'!BZ21</f>
        <v>324.46442300000001</v>
      </c>
      <c r="H23" s="50">
        <f t="shared" si="2"/>
        <v>40.257582200000002</v>
      </c>
      <c r="I23" s="52">
        <f>'[18]JODHPUR VP'!CA21</f>
        <v>40.257582200000002</v>
      </c>
      <c r="J23" s="51"/>
      <c r="K23" s="56"/>
      <c r="L23" s="52">
        <f>'[18]JODHPUR VP'!CB21</f>
        <v>160.7222764</v>
      </c>
      <c r="M23" s="55"/>
      <c r="N23" s="55"/>
      <c r="O23" s="51">
        <f t="shared" si="0"/>
        <v>200.9798586</v>
      </c>
      <c r="P23" s="54">
        <f t="shared" si="3"/>
        <v>6.19420325784069</v>
      </c>
    </row>
    <row r="24" spans="1:19" ht="18" customHeight="1">
      <c r="A24" s="45">
        <v>13</v>
      </c>
      <c r="B24" s="46" t="s">
        <v>60</v>
      </c>
      <c r="C24" s="58">
        <v>980</v>
      </c>
      <c r="D24" s="48">
        <v>4.8</v>
      </c>
      <c r="E24" s="49">
        <v>47.04</v>
      </c>
      <c r="F24" s="49">
        <f t="shared" si="5"/>
        <v>16.520448000000002</v>
      </c>
      <c r="G24" s="52">
        <f>'[18]JODHPUR VP'!BZ22</f>
        <v>3.5379339999999999</v>
      </c>
      <c r="H24" s="50">
        <f t="shared" si="2"/>
        <v>0</v>
      </c>
      <c r="I24" s="52">
        <f>'[18]JODHPUR VP'!CA22</f>
        <v>0</v>
      </c>
      <c r="J24" s="51"/>
      <c r="K24" s="56"/>
      <c r="L24" s="52">
        <f>'[18]JODHPUR VP'!CB22</f>
        <v>3.8560626</v>
      </c>
      <c r="M24" s="55"/>
      <c r="N24" s="55"/>
      <c r="O24" s="51">
        <f t="shared" si="0"/>
        <v>3.8560626</v>
      </c>
      <c r="P24" s="54">
        <f t="shared" si="3"/>
        <v>10.899193144925825</v>
      </c>
    </row>
    <row r="25" spans="1:19" ht="18" customHeight="1">
      <c r="A25" s="45">
        <v>14</v>
      </c>
      <c r="B25" s="46" t="s">
        <v>7</v>
      </c>
      <c r="C25" s="58">
        <v>1000</v>
      </c>
      <c r="D25" s="48">
        <v>9.5</v>
      </c>
      <c r="E25" s="49">
        <v>95</v>
      </c>
      <c r="F25" s="49">
        <f t="shared" si="5"/>
        <v>33.364000000000004</v>
      </c>
      <c r="G25" s="52">
        <f>'[18]JODHPUR VP'!BZ23</f>
        <v>216.182153</v>
      </c>
      <c r="H25" s="50">
        <f t="shared" si="2"/>
        <v>18.59188851667</v>
      </c>
      <c r="I25" s="52">
        <f>'[18]JODHPUR VP'!CA23</f>
        <v>18.59188851667</v>
      </c>
      <c r="J25" s="51">
        <f>L25/G25*10</f>
        <v>1.5723057860377587</v>
      </c>
      <c r="K25" s="56"/>
      <c r="L25" s="52">
        <f>'[18]JODHPUR VP'!CB23</f>
        <v>33.990445000000001</v>
      </c>
      <c r="M25" s="55"/>
      <c r="N25" s="55"/>
      <c r="O25" s="51">
        <f t="shared" si="0"/>
        <v>52.582333516670005</v>
      </c>
      <c r="P25" s="54">
        <f t="shared" si="3"/>
        <v>2.4323161180039685</v>
      </c>
    </row>
    <row r="26" spans="1:19" ht="18" customHeight="1">
      <c r="A26" s="45">
        <v>15</v>
      </c>
      <c r="B26" s="46" t="s">
        <v>8</v>
      </c>
      <c r="C26" s="58">
        <v>1000</v>
      </c>
      <c r="D26" s="48">
        <v>10</v>
      </c>
      <c r="E26" s="49">
        <v>100</v>
      </c>
      <c r="F26" s="49">
        <f t="shared" si="5"/>
        <v>35.120000000000005</v>
      </c>
      <c r="G26" s="52">
        <f>'[18]JODHPUR VP'!BZ24</f>
        <v>267.305924</v>
      </c>
      <c r="H26" s="50">
        <f t="shared" si="2"/>
        <v>18.113978889799998</v>
      </c>
      <c r="I26" s="52">
        <f>'[18]JODHPUR VP'!CA24</f>
        <v>18.113978889799998</v>
      </c>
      <c r="J26" s="51">
        <f>L26/G26*10</f>
        <v>1.7185041286252976</v>
      </c>
      <c r="K26" s="56"/>
      <c r="L26" s="52">
        <f>'[18]JODHPUR VP'!CB24</f>
        <v>45.936633399999998</v>
      </c>
      <c r="M26" s="55"/>
      <c r="N26" s="55"/>
      <c r="O26" s="51">
        <f t="shared" si="0"/>
        <v>64.0506122898</v>
      </c>
      <c r="P26" s="54">
        <f t="shared" si="3"/>
        <v>2.3961538648803011</v>
      </c>
    </row>
    <row r="27" spans="1:19" ht="18" customHeight="1">
      <c r="A27" s="45">
        <v>16</v>
      </c>
      <c r="B27" s="46" t="s">
        <v>9</v>
      </c>
      <c r="C27" s="58">
        <v>1000</v>
      </c>
      <c r="D27" s="48">
        <v>11.52</v>
      </c>
      <c r="E27" s="49">
        <v>115.2</v>
      </c>
      <c r="F27" s="49">
        <f t="shared" si="5"/>
        <v>40.458240000000004</v>
      </c>
      <c r="G27" s="52">
        <f>'[18]JODHPUR VP'!BZ25</f>
        <v>289.37048499999997</v>
      </c>
      <c r="H27" s="50">
        <f t="shared" si="2"/>
        <v>43.478275984989999</v>
      </c>
      <c r="I27" s="52">
        <f>'[18]JODHPUR VP'!CA25</f>
        <v>43.478275984989999</v>
      </c>
      <c r="J27" s="51">
        <f>L27/G27*10</f>
        <v>1.6401304196590749</v>
      </c>
      <c r="K27" s="56"/>
      <c r="L27" s="52">
        <f>'[18]JODHPUR VP'!CB25</f>
        <v>47.460533499999997</v>
      </c>
      <c r="M27" s="55"/>
      <c r="N27" s="55"/>
      <c r="O27" s="51">
        <f t="shared" si="0"/>
        <v>90.938809484990003</v>
      </c>
      <c r="P27" s="54">
        <f t="shared" si="3"/>
        <v>3.1426428816674239</v>
      </c>
    </row>
    <row r="28" spans="1:19" ht="18" customHeight="1">
      <c r="A28" s="45">
        <v>17</v>
      </c>
      <c r="B28" s="46" t="s">
        <v>10</v>
      </c>
      <c r="C28" s="58">
        <v>2000</v>
      </c>
      <c r="D28" s="48">
        <v>15</v>
      </c>
      <c r="E28" s="49">
        <v>300</v>
      </c>
      <c r="F28" s="49">
        <f t="shared" si="5"/>
        <v>105.36</v>
      </c>
      <c r="G28" s="52">
        <f>'[18]JODHPUR VP'!BZ26</f>
        <v>717.15383799999995</v>
      </c>
      <c r="H28" s="50">
        <f t="shared" si="2"/>
        <v>46.397132105099999</v>
      </c>
      <c r="I28" s="52">
        <f>'[18]JODHPUR VP'!CA26</f>
        <v>46.397132105099999</v>
      </c>
      <c r="J28" s="51">
        <f>L28/G28*10</f>
        <v>1.6170499027574057</v>
      </c>
      <c r="K28" s="56"/>
      <c r="L28" s="52">
        <f>'[18]JODHPUR VP'!CB26</f>
        <v>115.9673544</v>
      </c>
      <c r="M28" s="55"/>
      <c r="N28" s="55"/>
      <c r="O28" s="51">
        <f t="shared" si="0"/>
        <v>162.36448650509999</v>
      </c>
      <c r="P28" s="54">
        <f t="shared" si="3"/>
        <v>2.2640119581302445</v>
      </c>
    </row>
    <row r="29" spans="1:19" ht="18" customHeight="1">
      <c r="A29" s="45">
        <v>18</v>
      </c>
      <c r="B29" s="57" t="s">
        <v>61</v>
      </c>
      <c r="C29" s="58">
        <v>8</v>
      </c>
      <c r="D29" s="48">
        <v>23.37</v>
      </c>
      <c r="E29" s="49">
        <v>1.8696000000000002</v>
      </c>
      <c r="F29" s="49">
        <f t="shared" si="5"/>
        <v>0.65660352000000011</v>
      </c>
      <c r="G29" s="52">
        <f>'[18]JODHPUR VP'!BZ27</f>
        <v>2.4422779999999999</v>
      </c>
      <c r="H29" s="50">
        <f t="shared" si="2"/>
        <v>2.8240942000000002</v>
      </c>
      <c r="I29" s="52">
        <f>'[18]JODHPUR VP'!CA27</f>
        <v>2.8240942000000002</v>
      </c>
      <c r="J29" s="51"/>
      <c r="K29" s="56"/>
      <c r="L29" s="52">
        <f>'[18]JODHPUR VP'!CB27</f>
        <v>1.2313372</v>
      </c>
      <c r="M29" s="55"/>
      <c r="N29" s="55"/>
      <c r="O29" s="51">
        <f t="shared" si="0"/>
        <v>4.0554313999999998</v>
      </c>
      <c r="P29" s="54">
        <f t="shared" si="3"/>
        <v>16.605117844897265</v>
      </c>
    </row>
    <row r="30" spans="1:19" ht="18" customHeight="1">
      <c r="A30" s="45">
        <v>19</v>
      </c>
      <c r="B30" s="46" t="s">
        <v>12</v>
      </c>
      <c r="C30" s="58">
        <v>660</v>
      </c>
      <c r="D30" s="48">
        <v>12.628787878787879</v>
      </c>
      <c r="E30" s="49">
        <v>83.35</v>
      </c>
      <c r="F30" s="49">
        <f t="shared" si="5"/>
        <v>29.27252</v>
      </c>
      <c r="G30" s="52">
        <f>'[18]JODHPUR VP'!BZ28</f>
        <v>165.80999</v>
      </c>
      <c r="H30" s="50">
        <f t="shared" si="2"/>
        <v>29.19611429831</v>
      </c>
      <c r="I30" s="52">
        <f>'[18]JODHPUR VP'!CA28</f>
        <v>29.19611429831</v>
      </c>
      <c r="J30" s="51"/>
      <c r="K30" s="56"/>
      <c r="L30" s="52">
        <f>'[18]JODHPUR VP'!CB28</f>
        <v>65.620547599999995</v>
      </c>
      <c r="M30" s="55"/>
      <c r="N30" s="55"/>
      <c r="O30" s="51">
        <f t="shared" si="0"/>
        <v>94.816661898310002</v>
      </c>
      <c r="P30" s="54">
        <f t="shared" si="3"/>
        <v>5.7183925949401484</v>
      </c>
      <c r="S30" s="59">
        <f>O34+O38+O40+O46</f>
        <v>1701.4508883685978</v>
      </c>
    </row>
    <row r="31" spans="1:19" ht="18" customHeight="1">
      <c r="A31" s="45"/>
      <c r="B31" s="46" t="s">
        <v>62</v>
      </c>
      <c r="C31" s="58"/>
      <c r="D31" s="48"/>
      <c r="E31" s="49"/>
      <c r="F31" s="49"/>
      <c r="G31" s="52"/>
      <c r="H31" s="50"/>
      <c r="I31" s="52"/>
      <c r="J31" s="51"/>
      <c r="K31" s="56"/>
      <c r="L31" s="52">
        <f>'[19]Addition Table'!$K$11</f>
        <v>1.2080141</v>
      </c>
      <c r="M31" s="55"/>
      <c r="N31" s="55"/>
      <c r="O31" s="51">
        <f t="shared" si="0"/>
        <v>1.2080141</v>
      </c>
      <c r="P31" s="54"/>
    </row>
    <row r="32" spans="1:19" s="68" customFormat="1" ht="18" customHeight="1">
      <c r="A32" s="60"/>
      <c r="B32" s="61" t="s">
        <v>63</v>
      </c>
      <c r="C32" s="62">
        <f>SUM(C12:C30)</f>
        <v>11718</v>
      </c>
      <c r="D32" s="63"/>
      <c r="E32" s="64">
        <f>SUM(E12:E30)</f>
        <v>1274.5806</v>
      </c>
      <c r="F32" s="64">
        <f>SUM(F12:F30)</f>
        <v>447.63270671999993</v>
      </c>
      <c r="G32" s="65">
        <f>SUM(G12:G30)</f>
        <v>2573.020399</v>
      </c>
      <c r="H32" s="50">
        <f t="shared" si="2"/>
        <v>312.30982913275653</v>
      </c>
      <c r="I32" s="65">
        <f>SUM(I12:I30)</f>
        <v>312.30982913275653</v>
      </c>
      <c r="J32" s="66">
        <f>L32/G32*10</f>
        <v>2.7199039408004322</v>
      </c>
      <c r="K32" s="56"/>
      <c r="L32" s="65">
        <f>SUM(L12:L31)</f>
        <v>699.83683229999997</v>
      </c>
      <c r="M32" s="55"/>
      <c r="N32" s="55"/>
      <c r="O32" s="51">
        <f t="shared" si="0"/>
        <v>1012.1466614327564</v>
      </c>
      <c r="P32" s="67">
        <f t="shared" si="3"/>
        <v>3.9336907776795145</v>
      </c>
    </row>
    <row r="33" spans="1:18" ht="18" customHeight="1">
      <c r="A33" s="69"/>
      <c r="B33" s="70" t="s">
        <v>64</v>
      </c>
      <c r="C33" s="58"/>
      <c r="D33" s="71"/>
      <c r="E33" s="72"/>
      <c r="F33" s="72"/>
      <c r="G33" s="51">
        <f>'[18]JODHPUR VP'!BZ30</f>
        <v>0</v>
      </c>
      <c r="H33" s="50">
        <f t="shared" si="2"/>
        <v>18.936968499999999</v>
      </c>
      <c r="I33" s="51">
        <f>'[18]JODHPUR VP'!CA30</f>
        <v>18.936968499999999</v>
      </c>
      <c r="J33" s="51"/>
      <c r="K33" s="56"/>
      <c r="L33" s="51">
        <f>'[18]JODHPUR VP'!CB30+'[18]additional entry 27.09.2023'!$P$18</f>
        <v>32.537426100000005</v>
      </c>
      <c r="M33" s="55"/>
      <c r="N33" s="55"/>
      <c r="O33" s="51">
        <f t="shared" si="0"/>
        <v>51.474394600000004</v>
      </c>
      <c r="P33" s="54">
        <f t="shared" si="3"/>
        <v>0</v>
      </c>
    </row>
    <row r="34" spans="1:18" s="68" customFormat="1" ht="18" customHeight="1">
      <c r="A34" s="60"/>
      <c r="B34" s="61" t="s">
        <v>65</v>
      </c>
      <c r="C34" s="62">
        <f>C32+C33</f>
        <v>11718</v>
      </c>
      <c r="D34" s="63"/>
      <c r="E34" s="64">
        <f>E32+E33</f>
        <v>1274.5806</v>
      </c>
      <c r="F34" s="64">
        <f>F32+F33</f>
        <v>447.63270671999993</v>
      </c>
      <c r="G34" s="66">
        <f>G32+G33</f>
        <v>2573.020399</v>
      </c>
      <c r="H34" s="50">
        <f t="shared" si="2"/>
        <v>331.24679763275651</v>
      </c>
      <c r="I34" s="66">
        <f>I32+I33</f>
        <v>331.24679763275651</v>
      </c>
      <c r="J34" s="66">
        <f>L34/G34*10</f>
        <v>2.8463600937040217</v>
      </c>
      <c r="K34" s="56"/>
      <c r="L34" s="66">
        <f>L32+L33</f>
        <v>732.37425839999992</v>
      </c>
      <c r="M34" s="55"/>
      <c r="N34" s="55"/>
      <c r="O34" s="51">
        <f t="shared" si="0"/>
        <v>1063.6210560327563</v>
      </c>
      <c r="P34" s="67">
        <f>IFERROR(O34/G34*10,0)</f>
        <v>4.1337451364401572</v>
      </c>
    </row>
    <row r="35" spans="1:18" s="68" customFormat="1" ht="18" customHeight="1">
      <c r="A35" s="60"/>
      <c r="B35" s="61"/>
      <c r="C35" s="64"/>
      <c r="D35" s="63"/>
      <c r="E35" s="73"/>
      <c r="F35" s="74"/>
      <c r="G35" s="66"/>
      <c r="H35" s="50">
        <f t="shared" si="2"/>
        <v>0</v>
      </c>
      <c r="I35" s="66"/>
      <c r="J35" s="51"/>
      <c r="K35" s="56"/>
      <c r="L35" s="66"/>
      <c r="M35" s="55"/>
      <c r="N35" s="55"/>
      <c r="O35" s="51">
        <f t="shared" si="0"/>
        <v>0</v>
      </c>
      <c r="P35" s="54"/>
    </row>
    <row r="36" spans="1:18" s="68" customFormat="1" ht="18" customHeight="1">
      <c r="A36" s="75" t="s">
        <v>66</v>
      </c>
      <c r="B36" s="76" t="s">
        <v>67</v>
      </c>
      <c r="C36" s="58">
        <v>260</v>
      </c>
      <c r="D36" s="48"/>
      <c r="E36" s="49">
        <v>260</v>
      </c>
      <c r="F36" s="49">
        <f t="shared" ref="F36" si="6">E36*0.3512</f>
        <v>91.311999999999998</v>
      </c>
      <c r="G36" s="52">
        <f>'[18]JODHPUR VP'!BZ33</f>
        <v>145.11946</v>
      </c>
      <c r="H36" s="50">
        <f t="shared" si="2"/>
        <v>0</v>
      </c>
      <c r="I36" s="52">
        <f>'[18]JODHPUR VP'!CA33</f>
        <v>0</v>
      </c>
      <c r="J36" s="51"/>
      <c r="K36" s="56"/>
      <c r="L36" s="52">
        <f>'[18]JODHPUR VP'!CB33</f>
        <v>72.559830000000005</v>
      </c>
      <c r="M36" s="55"/>
      <c r="N36" s="55"/>
      <c r="O36" s="51">
        <f t="shared" si="0"/>
        <v>72.559830000000005</v>
      </c>
      <c r="P36" s="54">
        <f t="shared" ref="P36:P48" si="7">IFERROR(O36/G36*10,0)</f>
        <v>5.0000068908745945</v>
      </c>
    </row>
    <row r="37" spans="1:18" s="68" customFormat="1" ht="18" customHeight="1">
      <c r="A37" s="60"/>
      <c r="B37" s="77" t="s">
        <v>64</v>
      </c>
      <c r="C37" s="64"/>
      <c r="D37" s="63"/>
      <c r="E37" s="73"/>
      <c r="F37" s="74"/>
      <c r="G37" s="52">
        <f>'[18]JODHPUR VP'!BZ34</f>
        <v>0</v>
      </c>
      <c r="H37" s="50">
        <f t="shared" si="2"/>
        <v>0</v>
      </c>
      <c r="I37" s="52">
        <f>'[18]JODHPUR VP'!CA34</f>
        <v>0</v>
      </c>
      <c r="J37" s="51"/>
      <c r="K37" s="56"/>
      <c r="L37" s="52">
        <f>'[18]JODHPUR VP'!CB34</f>
        <v>0</v>
      </c>
      <c r="M37" s="55"/>
      <c r="N37" s="55"/>
      <c r="O37" s="51">
        <f t="shared" si="0"/>
        <v>0</v>
      </c>
      <c r="P37" s="54">
        <f t="shared" si="7"/>
        <v>0</v>
      </c>
    </row>
    <row r="38" spans="1:18" s="68" customFormat="1" ht="18" customHeight="1">
      <c r="A38" s="60"/>
      <c r="B38" s="61" t="s">
        <v>68</v>
      </c>
      <c r="C38" s="64">
        <f>C36+C37</f>
        <v>260</v>
      </c>
      <c r="D38" s="63"/>
      <c r="E38" s="49">
        <v>260</v>
      </c>
      <c r="F38" s="64">
        <f>F36+F37</f>
        <v>91.311999999999998</v>
      </c>
      <c r="G38" s="66">
        <f>SUM(G36:G37)</f>
        <v>145.11946</v>
      </c>
      <c r="H38" s="50">
        <f t="shared" si="2"/>
        <v>0</v>
      </c>
      <c r="I38" s="66">
        <f>SUM(I36:I37)</f>
        <v>0</v>
      </c>
      <c r="J38" s="51"/>
      <c r="K38" s="56"/>
      <c r="L38" s="78">
        <f>SUM(L36:L37)</f>
        <v>72.559830000000005</v>
      </c>
      <c r="M38" s="55"/>
      <c r="N38" s="55"/>
      <c r="O38" s="51">
        <f t="shared" si="0"/>
        <v>72.559830000000005</v>
      </c>
      <c r="P38" s="67">
        <f t="shared" si="7"/>
        <v>5.0000068908745945</v>
      </c>
    </row>
    <row r="39" spans="1:18" s="68" customFormat="1" ht="18" customHeight="1">
      <c r="A39" s="60"/>
      <c r="B39" s="61"/>
      <c r="C39" s="64"/>
      <c r="D39" s="63"/>
      <c r="E39" s="73"/>
      <c r="F39" s="74"/>
      <c r="G39" s="66"/>
      <c r="H39" s="50">
        <f t="shared" si="2"/>
        <v>0</v>
      </c>
      <c r="I39" s="66"/>
      <c r="J39" s="51"/>
      <c r="K39" s="56"/>
      <c r="L39" s="66"/>
      <c r="M39" s="55"/>
      <c r="N39" s="55"/>
      <c r="O39" s="51">
        <f t="shared" si="0"/>
        <v>0</v>
      </c>
      <c r="P39" s="54"/>
    </row>
    <row r="40" spans="1:18" s="68" customFormat="1" ht="18" customHeight="1">
      <c r="A40" s="75" t="s">
        <v>69</v>
      </c>
      <c r="B40" s="61" t="s">
        <v>70</v>
      </c>
      <c r="C40" s="64">
        <v>975</v>
      </c>
      <c r="D40" s="63"/>
      <c r="E40" s="49">
        <v>975</v>
      </c>
      <c r="F40" s="49">
        <f t="shared" ref="F40" si="8">E40*0.3512</f>
        <v>342.42</v>
      </c>
      <c r="G40" s="52">
        <f>'[18]JODHPUR VP'!BZ40</f>
        <v>1210.1942748345</v>
      </c>
      <c r="H40" s="50">
        <f t="shared" si="2"/>
        <v>86.526893000000001</v>
      </c>
      <c r="I40" s="52">
        <f>'[18]JODHPUR VP'!CA40</f>
        <v>86.526893000000001</v>
      </c>
      <c r="J40" s="51">
        <f>L40/G40*10</f>
        <v>3.4066690134707649</v>
      </c>
      <c r="K40" s="56"/>
      <c r="L40" s="79">
        <f>L44</f>
        <v>412.27313363584142</v>
      </c>
      <c r="M40" s="55"/>
      <c r="N40" s="55"/>
      <c r="O40" s="51">
        <f t="shared" si="0"/>
        <v>498.80002663584139</v>
      </c>
      <c r="P40" s="54">
        <f t="shared" si="7"/>
        <v>4.1216525066114258</v>
      </c>
    </row>
    <row r="41" spans="1:18" s="68" customFormat="1" ht="18" customHeight="1">
      <c r="A41" s="75"/>
      <c r="B41" s="46" t="s">
        <v>71</v>
      </c>
      <c r="C41" s="64"/>
      <c r="D41" s="63"/>
      <c r="E41" s="49"/>
      <c r="F41" s="49"/>
      <c r="G41" s="52">
        <f>'[18]JODHPUR VP'!$BZ38</f>
        <v>488.42369083450001</v>
      </c>
      <c r="H41" s="50">
        <f t="shared" si="2"/>
        <v>0</v>
      </c>
      <c r="I41" s="52">
        <f>'[18]JODHPUR VP'!CA38</f>
        <v>0</v>
      </c>
      <c r="J41" s="51"/>
      <c r="K41" s="56"/>
      <c r="L41" s="79">
        <f>'[18]JODHPUR VP'!CB38</f>
        <v>220.45661833584145</v>
      </c>
      <c r="M41" s="55"/>
      <c r="N41" s="55"/>
      <c r="O41" s="51"/>
      <c r="P41" s="54"/>
    </row>
    <row r="42" spans="1:18" s="68" customFormat="1" ht="18" customHeight="1">
      <c r="A42" s="75"/>
      <c r="B42" s="46" t="s">
        <v>72</v>
      </c>
      <c r="C42" s="64"/>
      <c r="D42" s="63"/>
      <c r="E42" s="49"/>
      <c r="F42" s="49"/>
      <c r="G42" s="52">
        <f>'[18]JODHPUR VP'!$BZ39</f>
        <v>721.77058399999999</v>
      </c>
      <c r="H42" s="50">
        <f t="shared" si="2"/>
        <v>86.526893000000001</v>
      </c>
      <c r="I42" s="52">
        <f>'[18]JODHPUR VP'!CA39</f>
        <v>86.526893000000001</v>
      </c>
      <c r="J42" s="51"/>
      <c r="K42" s="56"/>
      <c r="L42" s="79">
        <f>'[18]JODHPUR VP'!CB39+0.45</f>
        <v>191.81651529999999</v>
      </c>
      <c r="M42" s="55"/>
      <c r="N42" s="55"/>
      <c r="O42" s="51"/>
      <c r="P42" s="54"/>
    </row>
    <row r="43" spans="1:18" s="68" customFormat="1" ht="18" customHeight="1">
      <c r="A43" s="60"/>
      <c r="B43" s="70" t="s">
        <v>64</v>
      </c>
      <c r="C43" s="64"/>
      <c r="D43" s="63"/>
      <c r="E43" s="73"/>
      <c r="F43" s="74"/>
      <c r="G43" s="52">
        <f>'[18]JODHPUR VP'!BZ41</f>
        <v>0</v>
      </c>
      <c r="H43" s="50">
        <f t="shared" si="2"/>
        <v>0</v>
      </c>
      <c r="I43" s="52">
        <f>'[18]JODHPUR VP'!CA41</f>
        <v>0</v>
      </c>
      <c r="J43" s="51"/>
      <c r="K43" s="56"/>
      <c r="L43" s="52">
        <f>'[18]JODHPUR VP'!CB41</f>
        <v>0</v>
      </c>
      <c r="M43" s="55"/>
      <c r="N43" s="55"/>
      <c r="O43" s="51">
        <f t="shared" si="0"/>
        <v>0</v>
      </c>
      <c r="P43" s="54"/>
    </row>
    <row r="44" spans="1:18" s="68" customFormat="1" ht="18" customHeight="1">
      <c r="A44" s="60"/>
      <c r="B44" s="61" t="s">
        <v>68</v>
      </c>
      <c r="C44" s="64">
        <f>C40+C43</f>
        <v>975</v>
      </c>
      <c r="D44" s="63"/>
      <c r="E44" s="64">
        <f>E40+E43</f>
        <v>975</v>
      </c>
      <c r="F44" s="64">
        <f>F40+F43</f>
        <v>342.42</v>
      </c>
      <c r="G44" s="66">
        <f>G40</f>
        <v>1210.1942748345</v>
      </c>
      <c r="H44" s="50">
        <f t="shared" si="2"/>
        <v>86.526893000000001</v>
      </c>
      <c r="I44" s="66">
        <f>I40</f>
        <v>86.526893000000001</v>
      </c>
      <c r="J44" s="66">
        <f>L44/G44*10</f>
        <v>3.4066690134707649</v>
      </c>
      <c r="K44" s="56"/>
      <c r="L44" s="66">
        <f>SUM(L41:L42)</f>
        <v>412.27313363584142</v>
      </c>
      <c r="M44" s="55"/>
      <c r="N44" s="55"/>
      <c r="O44" s="51">
        <f t="shared" si="0"/>
        <v>498.80002663584139</v>
      </c>
      <c r="P44" s="67">
        <f t="shared" si="7"/>
        <v>4.1216525066114258</v>
      </c>
    </row>
    <row r="45" spans="1:18" s="68" customFormat="1" ht="18" customHeight="1">
      <c r="A45" s="60"/>
      <c r="B45" s="61"/>
      <c r="C45" s="64"/>
      <c r="D45" s="63"/>
      <c r="E45" s="73"/>
      <c r="F45" s="74"/>
      <c r="G45" s="66"/>
      <c r="H45" s="66"/>
      <c r="I45" s="66"/>
      <c r="J45" s="66"/>
      <c r="K45" s="56"/>
      <c r="L45" s="66">
        <f>L44-SUM(L41:L42)</f>
        <v>0</v>
      </c>
      <c r="M45" s="55"/>
      <c r="N45" s="55"/>
      <c r="O45" s="51">
        <f t="shared" si="0"/>
        <v>0</v>
      </c>
      <c r="P45" s="67"/>
    </row>
    <row r="46" spans="1:18" s="68" customFormat="1" ht="18" customHeight="1">
      <c r="A46" s="75" t="s">
        <v>73</v>
      </c>
      <c r="B46" s="61" t="s">
        <v>74</v>
      </c>
      <c r="C46" s="64">
        <v>1320</v>
      </c>
      <c r="D46" s="63"/>
      <c r="E46" s="64">
        <v>66</v>
      </c>
      <c r="F46" s="49">
        <f t="shared" ref="F46" si="9">E46*0.3512</f>
        <v>23.179200000000002</v>
      </c>
      <c r="G46" s="66">
        <f>'[18]JODHPUR VP'!BZ44</f>
        <v>123.01965</v>
      </c>
      <c r="H46" s="66">
        <f>I46</f>
        <v>28.473497399999999</v>
      </c>
      <c r="I46" s="66">
        <f>'[18]JODHPUR VP'!CA44</f>
        <v>28.473497399999999</v>
      </c>
      <c r="J46" s="66"/>
      <c r="K46" s="56"/>
      <c r="L46" s="66">
        <f>'[18]JODHPUR VP'!CB44</f>
        <v>37.9964783</v>
      </c>
      <c r="M46" s="55"/>
      <c r="N46" s="55"/>
      <c r="O46" s="51">
        <f t="shared" si="0"/>
        <v>66.469975699999992</v>
      </c>
      <c r="P46" s="67">
        <f t="shared" si="7"/>
        <v>5.4031998709149311</v>
      </c>
    </row>
    <row r="47" spans="1:18" s="68" customFormat="1" ht="18" customHeight="1">
      <c r="A47" s="60"/>
      <c r="B47" s="70" t="s">
        <v>64</v>
      </c>
      <c r="C47" s="64"/>
      <c r="D47" s="63"/>
      <c r="E47" s="73"/>
      <c r="F47" s="74"/>
      <c r="G47" s="66">
        <f>'[18]JODHPUR VP'!BZ45</f>
        <v>0</v>
      </c>
      <c r="H47" s="66">
        <f>I47</f>
        <v>0</v>
      </c>
      <c r="I47" s="66">
        <f>'[18]JODHPUR VP'!CA45</f>
        <v>0</v>
      </c>
      <c r="J47" s="66"/>
      <c r="K47" s="56"/>
      <c r="L47" s="66">
        <f>'[18]JODHPUR VP'!CB45</f>
        <v>3.5354000000000002E-3</v>
      </c>
      <c r="M47" s="55"/>
      <c r="N47" s="55"/>
      <c r="O47" s="51">
        <f t="shared" si="0"/>
        <v>3.5354000000000002E-3</v>
      </c>
      <c r="P47" s="67">
        <f t="shared" si="7"/>
        <v>0</v>
      </c>
    </row>
    <row r="48" spans="1:18" s="68" customFormat="1" ht="18" customHeight="1">
      <c r="A48" s="60"/>
      <c r="B48" s="61" t="s">
        <v>68</v>
      </c>
      <c r="C48" s="64">
        <f>C46+C47</f>
        <v>1320</v>
      </c>
      <c r="D48" s="63"/>
      <c r="E48" s="64">
        <f>E46+E47</f>
        <v>66</v>
      </c>
      <c r="F48" s="64">
        <f>F46+F47</f>
        <v>23.179200000000002</v>
      </c>
      <c r="G48" s="66">
        <f>SUM(G46:G47)</f>
        <v>123.01965</v>
      </c>
      <c r="H48" s="66">
        <f>I48</f>
        <v>28.473497399999999</v>
      </c>
      <c r="I48" s="66">
        <f>SUM(I46:I47)</f>
        <v>28.473497399999999</v>
      </c>
      <c r="J48" s="66"/>
      <c r="K48" s="56"/>
      <c r="L48" s="80">
        <f>SUM(L46:L47)</f>
        <v>38.000013699999997</v>
      </c>
      <c r="M48" s="55"/>
      <c r="N48" s="55"/>
      <c r="O48" s="51">
        <f t="shared" si="0"/>
        <v>66.473511099999996</v>
      </c>
      <c r="P48" s="67">
        <f t="shared" si="7"/>
        <v>5.4034872558977369</v>
      </c>
      <c r="Q48" s="81"/>
      <c r="R48" s="81"/>
    </row>
    <row r="49" spans="1:16" s="68" customFormat="1" ht="18" customHeight="1">
      <c r="A49" s="60"/>
      <c r="B49" s="61"/>
      <c r="C49" s="64"/>
      <c r="D49" s="63"/>
      <c r="E49" s="73"/>
      <c r="F49" s="74"/>
      <c r="G49" s="66"/>
      <c r="H49" s="82"/>
      <c r="I49" s="66"/>
      <c r="J49" s="51"/>
      <c r="K49" s="56"/>
      <c r="L49" s="66"/>
      <c r="M49" s="55"/>
      <c r="N49" s="55"/>
      <c r="O49" s="51">
        <f t="shared" si="0"/>
        <v>0</v>
      </c>
      <c r="P49" s="54"/>
    </row>
    <row r="50" spans="1:16" ht="18" customHeight="1">
      <c r="A50" s="75" t="s">
        <v>75</v>
      </c>
      <c r="B50" s="61" t="s">
        <v>14</v>
      </c>
      <c r="C50" s="58"/>
      <c r="D50" s="71"/>
      <c r="E50" s="83"/>
      <c r="F50" s="72"/>
      <c r="G50" s="51"/>
      <c r="H50" s="82"/>
      <c r="I50" s="51"/>
      <c r="J50" s="51"/>
      <c r="K50" s="56"/>
      <c r="L50" s="51"/>
      <c r="M50" s="55"/>
      <c r="N50" s="55"/>
      <c r="O50" s="51">
        <f t="shared" si="0"/>
        <v>0</v>
      </c>
      <c r="P50" s="54"/>
    </row>
    <row r="51" spans="1:16" ht="18" customHeight="1">
      <c r="A51" s="45">
        <v>1</v>
      </c>
      <c r="B51" s="46" t="s">
        <v>16</v>
      </c>
      <c r="C51" s="58">
        <v>690</v>
      </c>
      <c r="D51" s="48">
        <v>2.95</v>
      </c>
      <c r="E51" s="49">
        <v>20.355000000000004</v>
      </c>
      <c r="F51" s="49">
        <f t="shared" ref="F51:F61" si="10">E51*0.3512</f>
        <v>7.1486760000000018</v>
      </c>
      <c r="G51" s="52">
        <f>'[18]JODHPUR VP'!BZ49</f>
        <v>30.868694999999999</v>
      </c>
      <c r="H51" s="50">
        <f>I51</f>
        <v>2.7330279000000002</v>
      </c>
      <c r="I51" s="52">
        <f>'[18]JODHPUR VP'!CA49</f>
        <v>2.7330279000000002</v>
      </c>
      <c r="J51" s="51">
        <f>L51/G51*10</f>
        <v>2.0684909420369082</v>
      </c>
      <c r="K51" s="56"/>
      <c r="L51" s="52">
        <f>'[18]JODHPUR VP'!CB49</f>
        <v>6.3851616</v>
      </c>
      <c r="M51" s="55"/>
      <c r="N51" s="55"/>
      <c r="O51" s="51">
        <f t="shared" si="0"/>
        <v>9.1181894999999997</v>
      </c>
      <c r="P51" s="54">
        <f>IFERROR(O51/G51*10,0)</f>
        <v>2.9538629669961751</v>
      </c>
    </row>
    <row r="52" spans="1:16" ht="18" customHeight="1">
      <c r="A52" s="45">
        <v>2</v>
      </c>
      <c r="B52" s="46" t="s">
        <v>15</v>
      </c>
      <c r="C52" s="58">
        <v>94.2</v>
      </c>
      <c r="D52" s="48">
        <v>11.53</v>
      </c>
      <c r="E52" s="49">
        <v>10.86126</v>
      </c>
      <c r="F52" s="49">
        <f t="shared" si="10"/>
        <v>3.8144745119999999</v>
      </c>
      <c r="G52" s="52">
        <f>'[18]JODHPUR VP'!BZ50</f>
        <v>16.270336</v>
      </c>
      <c r="H52" s="50">
        <f t="shared" ref="H52:H65" si="11">I52</f>
        <v>6.4036124000000001</v>
      </c>
      <c r="I52" s="52">
        <f>'[18]JODHPUR VP'!CA50</f>
        <v>6.4036124000000001</v>
      </c>
      <c r="J52" s="51">
        <f t="shared" ref="J52:J117" si="12">L52/G52*10</f>
        <v>2.0617504764499026</v>
      </c>
      <c r="K52" s="56"/>
      <c r="L52" s="52">
        <f>'[18]JODHPUR VP'!CB50</f>
        <v>3.3545373000000001</v>
      </c>
      <c r="M52" s="55"/>
      <c r="N52" s="55"/>
      <c r="O52" s="51">
        <f t="shared" si="0"/>
        <v>9.7581497000000006</v>
      </c>
      <c r="P52" s="54">
        <f t="shared" ref="P52:P65" si="13">IFERROR(O52/G52*10,0)</f>
        <v>5.9975096396288317</v>
      </c>
    </row>
    <row r="53" spans="1:16" ht="18" customHeight="1">
      <c r="A53" s="45">
        <v>3</v>
      </c>
      <c r="B53" s="46" t="s">
        <v>17</v>
      </c>
      <c r="C53" s="58">
        <v>540</v>
      </c>
      <c r="D53" s="48">
        <v>19.600000000000001</v>
      </c>
      <c r="E53" s="49">
        <v>105.84</v>
      </c>
      <c r="F53" s="49">
        <f t="shared" si="10"/>
        <v>37.171008</v>
      </c>
      <c r="G53" s="52">
        <f>'[18]JODHPUR VP'!BZ51</f>
        <v>123.20101</v>
      </c>
      <c r="H53" s="50">
        <f t="shared" si="11"/>
        <v>12.9051756</v>
      </c>
      <c r="I53" s="52">
        <f>'[18]JODHPUR VP'!CA51</f>
        <v>12.9051756</v>
      </c>
      <c r="J53" s="51">
        <f t="shared" si="12"/>
        <v>1.1764474495785384</v>
      </c>
      <c r="K53" s="56"/>
      <c r="L53" s="52">
        <f>'[18]JODHPUR VP'!CB51</f>
        <v>14.4939514</v>
      </c>
      <c r="M53" s="55"/>
      <c r="N53" s="55"/>
      <c r="O53" s="51">
        <f t="shared" si="0"/>
        <v>27.399127</v>
      </c>
      <c r="P53" s="54">
        <f t="shared" si="13"/>
        <v>2.2239368816862783</v>
      </c>
    </row>
    <row r="54" spans="1:16" ht="18" customHeight="1">
      <c r="A54" s="45">
        <v>4</v>
      </c>
      <c r="B54" s="46" t="s">
        <v>20</v>
      </c>
      <c r="C54" s="58">
        <v>480</v>
      </c>
      <c r="D54" s="48">
        <v>8.9600000000000009</v>
      </c>
      <c r="E54" s="49">
        <v>43.008000000000003</v>
      </c>
      <c r="F54" s="49">
        <f t="shared" si="10"/>
        <v>15.104409600000002</v>
      </c>
      <c r="G54" s="52">
        <f>'[18]JODHPUR VP'!BZ52</f>
        <v>81.925683000000006</v>
      </c>
      <c r="H54" s="50">
        <f t="shared" si="11"/>
        <v>7.9386545999999996</v>
      </c>
      <c r="I54" s="52">
        <f>'[18]JODHPUR VP'!CA52</f>
        <v>7.9386545999999996</v>
      </c>
      <c r="J54" s="51">
        <f>L54/G54*10</f>
        <v>1.3984892136938301</v>
      </c>
      <c r="K54" s="56"/>
      <c r="L54" s="52">
        <f>'[18]JODHPUR VP'!CB52</f>
        <v>11.4572184</v>
      </c>
      <c r="M54" s="55"/>
      <c r="N54" s="55"/>
      <c r="O54" s="51">
        <f t="shared" si="0"/>
        <v>19.395873000000002</v>
      </c>
      <c r="P54" s="54">
        <f>IFERROR(O54/G54*10,0)</f>
        <v>2.3674960390626221</v>
      </c>
    </row>
    <row r="55" spans="1:16" ht="18" customHeight="1">
      <c r="A55" s="45">
        <v>5</v>
      </c>
      <c r="B55" s="46" t="s">
        <v>18</v>
      </c>
      <c r="C55" s="58">
        <v>300</v>
      </c>
      <c r="D55" s="48">
        <v>9.67</v>
      </c>
      <c r="E55" s="49">
        <v>29.01</v>
      </c>
      <c r="F55" s="49">
        <f t="shared" si="10"/>
        <v>10.188312000000002</v>
      </c>
      <c r="G55" s="52">
        <f>'[18]JODHPUR VP'!BZ53</f>
        <v>43.091721</v>
      </c>
      <c r="H55" s="50">
        <f t="shared" si="11"/>
        <v>5.3087930999999999</v>
      </c>
      <c r="I55" s="52">
        <f>'[18]JODHPUR VP'!CA53</f>
        <v>5.3087930999999999</v>
      </c>
      <c r="J55" s="51">
        <f t="shared" si="12"/>
        <v>1.1013083696517947</v>
      </c>
      <c r="K55" s="56"/>
      <c r="L55" s="52">
        <f>'[18]JODHPUR VP'!CB53</f>
        <v>4.7457273000000004</v>
      </c>
      <c r="M55" s="55"/>
      <c r="N55" s="55"/>
      <c r="O55" s="51">
        <f t="shared" si="0"/>
        <v>10.054520400000001</v>
      </c>
      <c r="P55" s="54">
        <f t="shared" si="13"/>
        <v>2.3332835557902181</v>
      </c>
    </row>
    <row r="56" spans="1:16" ht="18" customHeight="1">
      <c r="A56" s="45">
        <v>6</v>
      </c>
      <c r="B56" s="46" t="s">
        <v>22</v>
      </c>
      <c r="C56" s="58">
        <v>280</v>
      </c>
      <c r="D56" s="48">
        <v>9.65</v>
      </c>
      <c r="E56" s="49">
        <v>27.02</v>
      </c>
      <c r="F56" s="49">
        <f t="shared" si="10"/>
        <v>9.4894239999999996</v>
      </c>
      <c r="G56" s="52">
        <f>'[18]JODHPUR VP'!BZ54</f>
        <v>41.720170000000003</v>
      </c>
      <c r="H56" s="50">
        <f t="shared" si="11"/>
        <v>5.9049329999999998</v>
      </c>
      <c r="I56" s="52">
        <f>'[18]JODHPUR VP'!CA54</f>
        <v>5.9049329999999998</v>
      </c>
      <c r="J56" s="51">
        <f>L56/G56*10</f>
        <v>1.6391711011724064</v>
      </c>
      <c r="K56" s="56"/>
      <c r="L56" s="52">
        <f>'[18]JODHPUR VP'!CB54</f>
        <v>6.8386497000000004</v>
      </c>
      <c r="M56" s="55"/>
      <c r="N56" s="55"/>
      <c r="O56" s="51">
        <f t="shared" si="0"/>
        <v>12.743582700000001</v>
      </c>
      <c r="P56" s="54">
        <f>IFERROR(O56/G56*10,0)</f>
        <v>3.0545375773876282</v>
      </c>
    </row>
    <row r="57" spans="1:16" ht="18" customHeight="1">
      <c r="A57" s="45">
        <v>7</v>
      </c>
      <c r="B57" s="46" t="s">
        <v>23</v>
      </c>
      <c r="C57" s="58">
        <v>390</v>
      </c>
      <c r="D57" s="48">
        <v>10.88</v>
      </c>
      <c r="E57" s="49">
        <v>42.432000000000009</v>
      </c>
      <c r="F57" s="49">
        <f t="shared" si="10"/>
        <v>14.902118400000004</v>
      </c>
      <c r="G57" s="52">
        <f>'[18]JODHPUR VP'!BZ55</f>
        <v>74.451986000000005</v>
      </c>
      <c r="H57" s="50">
        <f t="shared" si="11"/>
        <v>16.6435602</v>
      </c>
      <c r="I57" s="52">
        <f>'[18]JODHPUR VP'!CA55</f>
        <v>16.6435602</v>
      </c>
      <c r="J57" s="51">
        <f>L57/G57*10</f>
        <v>2.7450835764139319</v>
      </c>
      <c r="K57" s="56"/>
      <c r="L57" s="52">
        <f>'[18]JODHPUR VP'!CB55</f>
        <v>20.4376924</v>
      </c>
      <c r="M57" s="55"/>
      <c r="N57" s="55"/>
      <c r="O57" s="51">
        <f t="shared" si="0"/>
        <v>37.081252599999999</v>
      </c>
      <c r="P57" s="54">
        <f>IFERROR(O57/G57*10,0)</f>
        <v>4.9805592291386285</v>
      </c>
    </row>
    <row r="58" spans="1:16" ht="18" customHeight="1">
      <c r="A58" s="45">
        <v>8</v>
      </c>
      <c r="B58" s="46" t="s">
        <v>21</v>
      </c>
      <c r="C58" s="58">
        <v>120</v>
      </c>
      <c r="D58" s="48">
        <v>10.84</v>
      </c>
      <c r="E58" s="49">
        <v>13.007999999999999</v>
      </c>
      <c r="F58" s="49">
        <f t="shared" si="10"/>
        <v>4.5684095999999998</v>
      </c>
      <c r="G58" s="52">
        <f>'[18]JODHPUR VP'!BZ56</f>
        <v>58.807113999999999</v>
      </c>
      <c r="H58" s="50">
        <f t="shared" si="11"/>
        <v>11.9819292</v>
      </c>
      <c r="I58" s="52">
        <f>'[18]JODHPUR VP'!CA56</f>
        <v>11.9819292</v>
      </c>
      <c r="J58" s="51">
        <f>L58/G58*10</f>
        <v>2.7647504007763413</v>
      </c>
      <c r="K58" s="56"/>
      <c r="L58" s="52">
        <f>'[18]JODHPUR VP'!CB56</f>
        <v>16.258699199999999</v>
      </c>
      <c r="M58" s="55"/>
      <c r="N58" s="55"/>
      <c r="O58" s="51">
        <f t="shared" si="0"/>
        <v>28.240628399999999</v>
      </c>
      <c r="P58" s="54">
        <f>IFERROR(O58/G58*10,0)</f>
        <v>4.8022469526390967</v>
      </c>
    </row>
    <row r="59" spans="1:16" ht="18" customHeight="1">
      <c r="A59" s="45">
        <v>9</v>
      </c>
      <c r="B59" s="46" t="s">
        <v>24</v>
      </c>
      <c r="C59" s="58">
        <v>231</v>
      </c>
      <c r="D59" s="48">
        <v>10.914</v>
      </c>
      <c r="E59" s="49">
        <v>25.21134</v>
      </c>
      <c r="F59" s="49">
        <f t="shared" si="10"/>
        <v>8.8542226080000006</v>
      </c>
      <c r="G59" s="52">
        <f>'[18]JODHPUR VP'!BZ57</f>
        <v>23.382391999999999</v>
      </c>
      <c r="H59" s="50">
        <f t="shared" si="11"/>
        <v>11.441439799999999</v>
      </c>
      <c r="I59" s="52">
        <f>'[18]JODHPUR VP'!CA57</f>
        <v>11.441439799999999</v>
      </c>
      <c r="J59" s="51">
        <f>L59/G59*10</f>
        <v>1.5439112901708261</v>
      </c>
      <c r="K59" s="56"/>
      <c r="L59" s="52">
        <f>'[18]JODHPUR VP'!CB57</f>
        <v>3.6100338999999999</v>
      </c>
      <c r="M59" s="55"/>
      <c r="N59" s="55"/>
      <c r="O59" s="51">
        <f t="shared" si="0"/>
        <v>15.051473699999999</v>
      </c>
      <c r="P59" s="54">
        <f>IFERROR(O59/G59*10,0)</f>
        <v>6.4370974962698426</v>
      </c>
    </row>
    <row r="60" spans="1:16" ht="18" customHeight="1">
      <c r="A60" s="45">
        <v>10</v>
      </c>
      <c r="B60" s="46" t="s">
        <v>25</v>
      </c>
      <c r="C60" s="58">
        <v>240</v>
      </c>
      <c r="D60" s="48">
        <v>11.404999999999999</v>
      </c>
      <c r="E60" s="49">
        <v>27.372</v>
      </c>
      <c r="F60" s="49">
        <f t="shared" si="10"/>
        <v>9.6130464</v>
      </c>
      <c r="G60" s="52">
        <f>'[18]JODHPUR VP'!BZ58</f>
        <v>18.930112000000001</v>
      </c>
      <c r="H60" s="50">
        <f t="shared" si="11"/>
        <v>5.8001772000000003</v>
      </c>
      <c r="I60" s="52">
        <f>'[18]JODHPUR VP'!CA58</f>
        <v>5.8001772000000003</v>
      </c>
      <c r="J60" s="51">
        <f>L60/G60*10</f>
        <v>2.831253771768492</v>
      </c>
      <c r="K60" s="56"/>
      <c r="L60" s="52">
        <f>'[18]JODHPUR VP'!CB58</f>
        <v>5.3595950999999999</v>
      </c>
      <c r="M60" s="55"/>
      <c r="N60" s="55"/>
      <c r="O60" s="51">
        <f t="shared" si="0"/>
        <v>11.1597723</v>
      </c>
      <c r="P60" s="54">
        <f>IFERROR(O60/G60*10,0)</f>
        <v>5.8952489557378209</v>
      </c>
    </row>
    <row r="61" spans="1:16" ht="18" customHeight="1">
      <c r="A61" s="45">
        <v>11</v>
      </c>
      <c r="B61" s="46" t="s">
        <v>19</v>
      </c>
      <c r="C61" s="58">
        <v>520</v>
      </c>
      <c r="D61" s="48">
        <v>10.91</v>
      </c>
      <c r="E61" s="49">
        <v>56.731999999999999</v>
      </c>
      <c r="F61" s="49">
        <f t="shared" si="10"/>
        <v>19.924278400000002</v>
      </c>
      <c r="G61" s="52">
        <f>'[18]JODHPUR VP'!BZ59</f>
        <v>36.846815999999997</v>
      </c>
      <c r="H61" s="50">
        <f t="shared" si="11"/>
        <v>8.9059393999999994</v>
      </c>
      <c r="I61" s="52">
        <f>'[18]JODHPUR VP'!CA59</f>
        <v>8.9059393999999994</v>
      </c>
      <c r="J61" s="51">
        <f t="shared" si="12"/>
        <v>1.9712951588544314</v>
      </c>
      <c r="K61" s="56"/>
      <c r="L61" s="52">
        <f>'[18]JODHPUR VP'!CB59</f>
        <v>7.2635949999999996</v>
      </c>
      <c r="M61" s="55"/>
      <c r="N61" s="55"/>
      <c r="O61" s="51">
        <f t="shared" si="0"/>
        <v>16.1695344</v>
      </c>
      <c r="P61" s="54">
        <f t="shared" si="13"/>
        <v>4.3883125206802127</v>
      </c>
    </row>
    <row r="62" spans="1:16" ht="18" customHeight="1">
      <c r="A62" s="60"/>
      <c r="B62" s="61" t="s">
        <v>63</v>
      </c>
      <c r="C62" s="64">
        <f>SUM(C51:C61)</f>
        <v>3885.2</v>
      </c>
      <c r="D62" s="63"/>
      <c r="E62" s="64">
        <f>SUM(E51:E61)</f>
        <v>400.84960000000001</v>
      </c>
      <c r="F62" s="64">
        <f>SUM(F51:F61)</f>
        <v>140.77837952000002</v>
      </c>
      <c r="G62" s="84">
        <f>SUM(G51:G61)</f>
        <v>549.49603499999989</v>
      </c>
      <c r="H62" s="50">
        <f t="shared" si="11"/>
        <v>95.967242399999975</v>
      </c>
      <c r="I62" s="84">
        <f>SUM(I51:I61)</f>
        <v>95.967242399999975</v>
      </c>
      <c r="J62" s="51">
        <f t="shared" si="12"/>
        <v>1.8235775131662235</v>
      </c>
      <c r="K62" s="56"/>
      <c r="L62" s="85">
        <f>SUM(L51:L61)</f>
        <v>100.20486129999999</v>
      </c>
      <c r="M62" s="55"/>
      <c r="N62" s="55"/>
      <c r="O62" s="51">
        <f t="shared" si="0"/>
        <v>196.17210369999998</v>
      </c>
      <c r="P62" s="54"/>
    </row>
    <row r="63" spans="1:16" s="68" customFormat="1" ht="18" customHeight="1">
      <c r="A63" s="69"/>
      <c r="B63" s="70" t="s">
        <v>64</v>
      </c>
      <c r="C63" s="58"/>
      <c r="D63" s="71"/>
      <c r="E63" s="83"/>
      <c r="F63" s="72"/>
      <c r="G63" s="66">
        <f>'[18]JODHPUR VP'!BZ61</f>
        <v>0</v>
      </c>
      <c r="H63" s="50">
        <f t="shared" si="11"/>
        <v>5.4601556000000002</v>
      </c>
      <c r="I63" s="66">
        <f>'[18]JODHPUR VP'!CA61</f>
        <v>5.4601556000000002</v>
      </c>
      <c r="J63" s="51"/>
      <c r="K63" s="56"/>
      <c r="L63" s="66">
        <f>'[18]JODHPUR VP'!CB61+'[19]Addition Table'!$K$9+'[18]additional entry 27.09.2023'!$P$43+'[18]additional entry 27.09.2023'!$P$57</f>
        <v>28.467671599999996</v>
      </c>
      <c r="M63" s="55"/>
      <c r="N63" s="55"/>
      <c r="O63" s="51">
        <f t="shared" si="0"/>
        <v>33.927827199999996</v>
      </c>
      <c r="P63" s="67">
        <f t="shared" si="13"/>
        <v>0</v>
      </c>
    </row>
    <row r="64" spans="1:16" ht="18" customHeight="1">
      <c r="A64" s="60"/>
      <c r="B64" s="86" t="s">
        <v>76</v>
      </c>
      <c r="C64" s="64">
        <f>C62+C63</f>
        <v>3885.2</v>
      </c>
      <c r="D64" s="63"/>
      <c r="E64" s="64">
        <f>E62+E63</f>
        <v>400.84960000000001</v>
      </c>
      <c r="F64" s="64">
        <f>F62+F63</f>
        <v>140.77837952000002</v>
      </c>
      <c r="G64" s="84">
        <f>G62+G63</f>
        <v>549.49603499999989</v>
      </c>
      <c r="H64" s="50">
        <f t="shared" si="11"/>
        <v>101.42739799999998</v>
      </c>
      <c r="I64" s="84">
        <f>I62+I63</f>
        <v>101.42739799999998</v>
      </c>
      <c r="J64" s="51">
        <f t="shared" si="12"/>
        <v>2.3416462486394467</v>
      </c>
      <c r="K64" s="56"/>
      <c r="L64" s="85">
        <f>L62+L63</f>
        <v>128.67253289999999</v>
      </c>
      <c r="M64" s="55"/>
      <c r="N64" s="55"/>
      <c r="O64" s="51">
        <f t="shared" si="0"/>
        <v>230.09993089999998</v>
      </c>
      <c r="P64" s="54"/>
    </row>
    <row r="65" spans="1:18" ht="18" customHeight="1">
      <c r="A65" s="60"/>
      <c r="B65" s="61"/>
      <c r="C65" s="58"/>
      <c r="D65" s="71"/>
      <c r="E65" s="83"/>
      <c r="F65" s="72"/>
      <c r="G65" s="66"/>
      <c r="H65" s="50">
        <f t="shared" si="11"/>
        <v>0</v>
      </c>
      <c r="I65" s="66"/>
      <c r="J65" s="51"/>
      <c r="K65" s="56"/>
      <c r="L65" s="66"/>
      <c r="M65" s="55"/>
      <c r="N65" s="55"/>
      <c r="O65" s="51">
        <f t="shared" si="0"/>
        <v>0</v>
      </c>
      <c r="P65" s="67">
        <f t="shared" si="13"/>
        <v>0</v>
      </c>
    </row>
    <row r="66" spans="1:18" ht="18" customHeight="1">
      <c r="A66" s="75" t="s">
        <v>77</v>
      </c>
      <c r="B66" s="61" t="s">
        <v>26</v>
      </c>
      <c r="C66" s="87"/>
      <c r="D66" s="87"/>
      <c r="E66" s="88"/>
      <c r="F66" s="72"/>
      <c r="G66" s="51"/>
      <c r="H66" s="82"/>
      <c r="I66" s="51"/>
      <c r="J66" s="51"/>
      <c r="K66" s="56"/>
      <c r="L66" s="51"/>
      <c r="M66" s="55"/>
      <c r="N66" s="55"/>
      <c r="O66" s="51">
        <f t="shared" si="0"/>
        <v>0</v>
      </c>
      <c r="P66" s="54"/>
    </row>
    <row r="67" spans="1:18" ht="18" customHeight="1">
      <c r="A67" s="89">
        <v>1</v>
      </c>
      <c r="B67" s="46" t="s">
        <v>78</v>
      </c>
      <c r="C67" s="58">
        <v>1500</v>
      </c>
      <c r="D67" s="48">
        <v>7.47</v>
      </c>
      <c r="E67" s="49">
        <v>112.05</v>
      </c>
      <c r="F67" s="49">
        <f t="shared" ref="F67" si="14">E67*0.3512</f>
        <v>39.351959999999998</v>
      </c>
      <c r="G67" s="51">
        <f>'[18]JODHPUR VP'!BZ65</f>
        <v>183.651342</v>
      </c>
      <c r="H67" s="50">
        <f>I67</f>
        <v>23.560042299999999</v>
      </c>
      <c r="I67" s="51">
        <f>'[18]JODHPUR VP'!CA65</f>
        <v>23.560042299999999</v>
      </c>
      <c r="J67" s="51">
        <f t="shared" si="12"/>
        <v>1.211720538366662</v>
      </c>
      <c r="K67" s="56"/>
      <c r="L67" s="51">
        <f>'[18]JODHPUR VP'!CB65</f>
        <v>22.253410299999999</v>
      </c>
      <c r="M67" s="55"/>
      <c r="N67" s="55"/>
      <c r="O67" s="51">
        <f t="shared" si="0"/>
        <v>45.813452599999998</v>
      </c>
      <c r="P67" s="54"/>
    </row>
    <row r="68" spans="1:18" ht="18" customHeight="1">
      <c r="A68" s="60"/>
      <c r="B68" s="70" t="s">
        <v>64</v>
      </c>
      <c r="C68" s="58"/>
      <c r="D68" s="71"/>
      <c r="E68" s="83"/>
      <c r="F68" s="72"/>
      <c r="G68" s="52">
        <f>'[18]JODHPUR VP'!BZ66</f>
        <v>0</v>
      </c>
      <c r="H68" s="50">
        <f>I68</f>
        <v>0.1813679</v>
      </c>
      <c r="I68" s="52">
        <f>'[18]JODHPUR VP'!CA66</f>
        <v>0.1813679</v>
      </c>
      <c r="J68" s="51"/>
      <c r="K68" s="56"/>
      <c r="L68" s="52">
        <f>'[18]JODHPUR VP'!CB66+'[18]additional entry 27.09.2023'!$R$53</f>
        <v>2.8407962000000002</v>
      </c>
      <c r="M68" s="55"/>
      <c r="N68" s="55"/>
      <c r="O68" s="51">
        <f t="shared" si="0"/>
        <v>3.0221641000000004</v>
      </c>
      <c r="P68" s="54">
        <f>IFERROR(O68/G68*10,0)</f>
        <v>0</v>
      </c>
    </row>
    <row r="69" spans="1:18" ht="18" customHeight="1">
      <c r="A69" s="60"/>
      <c r="B69" s="61" t="s">
        <v>68</v>
      </c>
      <c r="C69" s="64">
        <f>C67+C68</f>
        <v>1500</v>
      </c>
      <c r="D69" s="64">
        <f>D67+D68</f>
        <v>7.47</v>
      </c>
      <c r="E69" s="64">
        <f>E67+E68</f>
        <v>112.05</v>
      </c>
      <c r="F69" s="64">
        <f>F67+F68</f>
        <v>39.351959999999998</v>
      </c>
      <c r="G69" s="52">
        <f>SUM(G67:G68)</f>
        <v>183.651342</v>
      </c>
      <c r="H69" s="50">
        <f>I69</f>
        <v>23.741410200000001</v>
      </c>
      <c r="I69" s="52">
        <f>SUM(I67:I68)</f>
        <v>23.741410200000001</v>
      </c>
      <c r="J69" s="51">
        <f t="shared" si="12"/>
        <v>1.3664047442680816</v>
      </c>
      <c r="K69" s="56"/>
      <c r="L69" s="79">
        <f>SUM(L67:L68)</f>
        <v>25.094206499999999</v>
      </c>
      <c r="M69" s="55"/>
      <c r="N69" s="55"/>
      <c r="O69" s="51">
        <f t="shared" si="0"/>
        <v>48.835616700000003</v>
      </c>
      <c r="P69" s="54"/>
    </row>
    <row r="70" spans="1:18" ht="18" customHeight="1">
      <c r="A70" s="60"/>
      <c r="B70" s="61"/>
      <c r="C70" s="58"/>
      <c r="D70" s="71"/>
      <c r="E70" s="83"/>
      <c r="F70" s="72"/>
      <c r="G70" s="66"/>
      <c r="H70" s="66"/>
      <c r="I70" s="66"/>
      <c r="J70" s="51"/>
      <c r="K70" s="56"/>
      <c r="L70" s="66"/>
      <c r="M70" s="55"/>
      <c r="N70" s="55"/>
      <c r="O70" s="51">
        <f t="shared" si="0"/>
        <v>0</v>
      </c>
      <c r="P70" s="67">
        <f>IFERROR(O70/G70*10,0)</f>
        <v>0</v>
      </c>
    </row>
    <row r="71" spans="1:18" ht="18" customHeight="1">
      <c r="A71" s="45">
        <v>2</v>
      </c>
      <c r="B71" s="46" t="s">
        <v>79</v>
      </c>
      <c r="C71" s="58">
        <v>412.02</v>
      </c>
      <c r="D71" s="48">
        <v>7.72</v>
      </c>
      <c r="E71" s="49">
        <v>31.807943999999999</v>
      </c>
      <c r="F71" s="49">
        <f t="shared" ref="F71" si="15">E71*0.3512</f>
        <v>11.170949932799999</v>
      </c>
      <c r="G71" s="51">
        <f>'[18]JODHPUR VP'!BZ69</f>
        <v>51.995077999999999</v>
      </c>
      <c r="H71" s="50">
        <f>I71</f>
        <v>12.8086565</v>
      </c>
      <c r="I71" s="51">
        <f>'[18]JODHPUR VP'!CA69</f>
        <v>12.8086565</v>
      </c>
      <c r="J71" s="51">
        <f t="shared" si="12"/>
        <v>2.4409260430381505</v>
      </c>
      <c r="K71" s="56"/>
      <c r="L71" s="51">
        <f>'[18]JODHPUR VP'!CB69</f>
        <v>12.691614</v>
      </c>
      <c r="M71" s="55"/>
      <c r="N71" s="55"/>
      <c r="O71" s="51">
        <f t="shared" si="0"/>
        <v>25.500270499999999</v>
      </c>
      <c r="P71" s="54"/>
    </row>
    <row r="72" spans="1:18" ht="18" customHeight="1">
      <c r="A72" s="69"/>
      <c r="B72" s="70" t="s">
        <v>64</v>
      </c>
      <c r="C72" s="58"/>
      <c r="D72" s="71"/>
      <c r="E72" s="83"/>
      <c r="F72" s="72"/>
      <c r="G72" s="52">
        <f>'[18]JODHPUR VP'!BZ70</f>
        <v>0</v>
      </c>
      <c r="H72" s="50">
        <f>I72</f>
        <v>0</v>
      </c>
      <c r="I72" s="52">
        <f>'[18]JODHPUR VP'!CA70</f>
        <v>0</v>
      </c>
      <c r="J72" s="51"/>
      <c r="K72" s="56"/>
      <c r="L72" s="52">
        <f>'[18]JODHPUR VP'!CB70+'[18]additional entry 27.09.2023'!$R$54</f>
        <v>0.2062031</v>
      </c>
      <c r="M72" s="55"/>
      <c r="N72" s="55"/>
      <c r="O72" s="51">
        <f t="shared" si="0"/>
        <v>0.2062031</v>
      </c>
      <c r="P72" s="54">
        <f>IFERROR(O72/G72*10,0)</f>
        <v>0</v>
      </c>
    </row>
    <row r="73" spans="1:18" ht="18" customHeight="1">
      <c r="A73" s="60"/>
      <c r="B73" s="61" t="s">
        <v>68</v>
      </c>
      <c r="C73" s="64">
        <f>C71+C72</f>
        <v>412.02</v>
      </c>
      <c r="D73" s="64">
        <f t="shared" ref="D73:E73" si="16">D71+D72</f>
        <v>7.72</v>
      </c>
      <c r="E73" s="64">
        <f t="shared" si="16"/>
        <v>31.807943999999999</v>
      </c>
      <c r="F73" s="64">
        <f>F71+F72</f>
        <v>11.170949932799999</v>
      </c>
      <c r="G73" s="52">
        <f>SUM(G71:G72)</f>
        <v>51.995077999999999</v>
      </c>
      <c r="H73" s="50">
        <f>I73</f>
        <v>12.8086565</v>
      </c>
      <c r="I73" s="52">
        <f>SUM(I71:I72)</f>
        <v>12.8086565</v>
      </c>
      <c r="J73" s="51">
        <f t="shared" si="12"/>
        <v>2.4805842391466362</v>
      </c>
      <c r="K73" s="56"/>
      <c r="L73" s="79">
        <f>SUM(L71:L72)</f>
        <v>12.897817099999999</v>
      </c>
      <c r="M73" s="55"/>
      <c r="N73" s="55"/>
      <c r="O73" s="51">
        <f t="shared" si="0"/>
        <v>25.706473599999999</v>
      </c>
      <c r="P73" s="54"/>
    </row>
    <row r="74" spans="1:18" s="68" customFormat="1" ht="18" customHeight="1">
      <c r="A74" s="69"/>
      <c r="B74" s="46"/>
      <c r="C74" s="58"/>
      <c r="D74" s="71"/>
      <c r="E74" s="83"/>
      <c r="F74" s="72"/>
      <c r="G74" s="66"/>
      <c r="H74" s="66"/>
      <c r="I74" s="66"/>
      <c r="J74" s="51"/>
      <c r="K74" s="56"/>
      <c r="L74" s="66"/>
      <c r="M74" s="55"/>
      <c r="N74" s="55"/>
      <c r="O74" s="51">
        <f t="shared" si="0"/>
        <v>0</v>
      </c>
      <c r="P74" s="67">
        <f>IFERROR(O74/G74*10,0)</f>
        <v>0</v>
      </c>
      <c r="Q74" s="81"/>
      <c r="R74" s="81"/>
    </row>
    <row r="75" spans="1:18" ht="18" customHeight="1">
      <c r="A75" s="75" t="s">
        <v>80</v>
      </c>
      <c r="B75" s="61" t="s">
        <v>81</v>
      </c>
      <c r="C75" s="64">
        <v>250</v>
      </c>
      <c r="D75" s="62">
        <v>100</v>
      </c>
      <c r="E75" s="64">
        <v>250</v>
      </c>
      <c r="F75" s="49">
        <f t="shared" ref="F75" si="17">E75*0.3512</f>
        <v>87.8</v>
      </c>
      <c r="G75" s="51">
        <f>'[18]JODHPUR VP'!$BZ$73</f>
        <v>513.26423399999999</v>
      </c>
      <c r="H75" s="50">
        <f t="shared" ref="H75:H76" si="18">I75</f>
        <v>117.6068471</v>
      </c>
      <c r="I75" s="51">
        <f>'[18]JODHPUR VP'!CA73</f>
        <v>117.6068471</v>
      </c>
      <c r="J75" s="51">
        <f t="shared" si="12"/>
        <v>1.3844663232544665</v>
      </c>
      <c r="K75" s="56"/>
      <c r="L75" s="146">
        <f>'[18]JODHPUR VP'!CB73+'[19]Addition Table'!$K$10</f>
        <v>71.059704690400011</v>
      </c>
      <c r="M75" s="55"/>
      <c r="N75" s="55"/>
      <c r="O75" s="51">
        <f t="shared" si="0"/>
        <v>188.66655179040001</v>
      </c>
      <c r="P75" s="54"/>
    </row>
    <row r="76" spans="1:18" s="68" customFormat="1" ht="18" customHeight="1">
      <c r="A76" s="75"/>
      <c r="B76" s="70" t="s">
        <v>64</v>
      </c>
      <c r="C76" s="64"/>
      <c r="D76" s="63"/>
      <c r="E76" s="73"/>
      <c r="F76" s="90"/>
      <c r="G76" s="52">
        <f>'[18]JODHPUR VP'!$BZ$74</f>
        <v>0</v>
      </c>
      <c r="H76" s="50">
        <f t="shared" si="18"/>
        <v>0</v>
      </c>
      <c r="I76" s="52">
        <f>'[18]JODHPUR VP'!CA74</f>
        <v>0</v>
      </c>
      <c r="J76" s="51"/>
      <c r="K76" s="56"/>
      <c r="L76" s="52">
        <f>'[18]JODHPUR VP'!CB74</f>
        <v>-12.135313999999999</v>
      </c>
      <c r="M76" s="55"/>
      <c r="N76" s="55"/>
      <c r="O76" s="51">
        <f t="shared" si="0"/>
        <v>-12.135313999999999</v>
      </c>
      <c r="P76" s="54">
        <f>IFERROR(O76/G76*10,0)</f>
        <v>0</v>
      </c>
    </row>
    <row r="77" spans="1:18" s="68" customFormat="1" ht="18" customHeight="1">
      <c r="A77" s="75"/>
      <c r="B77" s="61" t="s">
        <v>68</v>
      </c>
      <c r="C77" s="64">
        <f>C75+C76</f>
        <v>250</v>
      </c>
      <c r="D77" s="64">
        <f t="shared" ref="D77:E77" si="19">D75+D76</f>
        <v>100</v>
      </c>
      <c r="E77" s="64">
        <f t="shared" si="19"/>
        <v>250</v>
      </c>
      <c r="F77" s="64">
        <f>F75+F76</f>
        <v>87.8</v>
      </c>
      <c r="G77" s="52">
        <f>SUM(G75:G76)</f>
        <v>513.26423399999999</v>
      </c>
      <c r="H77" s="50">
        <f>I77</f>
        <v>117.6068471</v>
      </c>
      <c r="I77" s="52">
        <f>SUM(I75:I76)</f>
        <v>117.6068471</v>
      </c>
      <c r="J77" s="51">
        <f t="shared" si="12"/>
        <v>1.1480322763031257</v>
      </c>
      <c r="K77" s="56"/>
      <c r="L77" s="52">
        <f>SUM(L75:L76)</f>
        <v>58.92439069040001</v>
      </c>
      <c r="M77" s="55"/>
      <c r="N77" s="55"/>
      <c r="O77" s="51">
        <f t="shared" si="0"/>
        <v>176.53123779040001</v>
      </c>
      <c r="P77" s="54"/>
    </row>
    <row r="78" spans="1:18" s="68" customFormat="1" ht="18" customHeight="1">
      <c r="A78" s="69"/>
      <c r="B78" s="46"/>
      <c r="C78" s="58"/>
      <c r="D78" s="71"/>
      <c r="E78" s="83"/>
      <c r="F78" s="72"/>
      <c r="G78" s="66"/>
      <c r="H78" s="66"/>
      <c r="I78" s="66"/>
      <c r="J78" s="51"/>
      <c r="K78" s="56"/>
      <c r="L78" s="66"/>
      <c r="M78" s="55"/>
      <c r="N78" s="55"/>
      <c r="O78" s="51">
        <f t="shared" si="0"/>
        <v>0</v>
      </c>
      <c r="P78" s="67">
        <f>IFERROR(O78/G78*10,0)</f>
        <v>0</v>
      </c>
    </row>
    <row r="79" spans="1:18" ht="18" customHeight="1">
      <c r="A79" s="75" t="s">
        <v>82</v>
      </c>
      <c r="B79" s="61" t="s">
        <v>83</v>
      </c>
      <c r="C79" s="64"/>
      <c r="D79" s="63"/>
      <c r="E79" s="73"/>
      <c r="F79" s="90">
        <f t="shared" ref="F79" si="20">C79*D79*E79</f>
        <v>0</v>
      </c>
      <c r="G79" s="51">
        <f>'[18]JODHPUR VP'!$BZ$77</f>
        <v>0</v>
      </c>
      <c r="H79" s="82"/>
      <c r="I79" s="51">
        <f>'[18]JODHPUR VP'!CA77</f>
        <v>0</v>
      </c>
      <c r="J79" s="51"/>
      <c r="K79" s="56"/>
      <c r="L79" s="91">
        <f>'[18]JODHPUR VP'!CB77</f>
        <v>-3.3399999999999999E-5</v>
      </c>
      <c r="M79" s="55"/>
      <c r="N79" s="55"/>
      <c r="O79" s="51">
        <f t="shared" ref="O79:O144" si="21">I79+L79</f>
        <v>-3.3399999999999999E-5</v>
      </c>
      <c r="P79" s="54"/>
    </row>
    <row r="80" spans="1:18" s="68" customFormat="1" ht="18" customHeight="1">
      <c r="A80" s="75"/>
      <c r="B80" s="70" t="s">
        <v>64</v>
      </c>
      <c r="C80" s="64"/>
      <c r="D80" s="63"/>
      <c r="E80" s="73"/>
      <c r="F80" s="90"/>
      <c r="G80" s="52">
        <f>'[18]JODHPUR VP'!$BZ$78</f>
        <v>0</v>
      </c>
      <c r="H80" s="50"/>
      <c r="I80" s="52">
        <f>'[18]JODHPUR VP'!CA78</f>
        <v>0</v>
      </c>
      <c r="J80" s="51"/>
      <c r="K80" s="56"/>
      <c r="L80" s="52">
        <f>'[18]JODHPUR VP'!CB78</f>
        <v>0.24044850000000001</v>
      </c>
      <c r="M80" s="55"/>
      <c r="N80" s="55"/>
      <c r="O80" s="51">
        <f t="shared" si="21"/>
        <v>0.24044850000000001</v>
      </c>
      <c r="P80" s="54">
        <f>IFERROR(O80/G80*10,0)</f>
        <v>0</v>
      </c>
    </row>
    <row r="81" spans="1:16" s="68" customFormat="1" ht="18" customHeight="1">
      <c r="A81" s="75"/>
      <c r="B81" s="61" t="s">
        <v>68</v>
      </c>
      <c r="C81" s="64">
        <f>C79+C80</f>
        <v>0</v>
      </c>
      <c r="D81" s="63"/>
      <c r="E81" s="73"/>
      <c r="F81" s="64">
        <f>F79+F80</f>
        <v>0</v>
      </c>
      <c r="G81" s="52">
        <f>SUM(G79:G80)</f>
        <v>0</v>
      </c>
      <c r="H81" s="50"/>
      <c r="I81" s="52">
        <f>SUM(I79:I80)</f>
        <v>0</v>
      </c>
      <c r="J81" s="51"/>
      <c r="K81" s="56"/>
      <c r="L81" s="92">
        <f>SUM(L79:L80)</f>
        <v>0.24041510000000002</v>
      </c>
      <c r="M81" s="55"/>
      <c r="N81" s="55"/>
      <c r="O81" s="51">
        <f t="shared" si="21"/>
        <v>0.24041510000000002</v>
      </c>
      <c r="P81" s="54"/>
    </row>
    <row r="82" spans="1:16" s="68" customFormat="1" ht="18" customHeight="1">
      <c r="A82" s="69"/>
      <c r="B82" s="46"/>
      <c r="C82" s="58"/>
      <c r="D82" s="71"/>
      <c r="E82" s="83"/>
      <c r="F82" s="72"/>
      <c r="G82" s="51"/>
      <c r="H82" s="66"/>
      <c r="I82" s="51"/>
      <c r="J82" s="51"/>
      <c r="K82" s="56"/>
      <c r="L82" s="51"/>
      <c r="M82" s="55"/>
      <c r="N82" s="55"/>
      <c r="O82" s="51">
        <f t="shared" si="21"/>
        <v>0</v>
      </c>
      <c r="P82" s="54">
        <f>IFERROR(O82/G82*10,0)</f>
        <v>0</v>
      </c>
    </row>
    <row r="83" spans="1:16" ht="18" customHeight="1">
      <c r="A83" s="75" t="s">
        <v>84</v>
      </c>
      <c r="B83" s="61" t="s">
        <v>85</v>
      </c>
      <c r="C83" s="64">
        <v>585</v>
      </c>
      <c r="D83" s="63"/>
      <c r="E83" s="64">
        <v>620</v>
      </c>
      <c r="F83" s="49">
        <f t="shared" ref="F83" si="22">E83*0.3512</f>
        <v>217.744</v>
      </c>
      <c r="G83" s="51">
        <f>'[18]JODHPUR VP'!$BZ$84</f>
        <v>832.66576099999997</v>
      </c>
      <c r="H83" s="50">
        <f t="shared" ref="H83:H86" si="23">I83</f>
        <v>81.576945499999994</v>
      </c>
      <c r="I83" s="51">
        <f>'[18]JODHPUR VP'!CA84</f>
        <v>81.576945499999994</v>
      </c>
      <c r="J83" s="51">
        <f t="shared" si="12"/>
        <v>4.0505032203611888</v>
      </c>
      <c r="K83" s="56"/>
      <c r="L83" s="51">
        <f>'[18]JODHPUR VP'!CB84</f>
        <v>337.27153464150001</v>
      </c>
      <c r="M83" s="55"/>
      <c r="N83" s="55"/>
      <c r="O83" s="51">
        <f t="shared" si="21"/>
        <v>418.84848014149998</v>
      </c>
      <c r="P83" s="54"/>
    </row>
    <row r="84" spans="1:16" ht="18" customHeight="1">
      <c r="A84" s="75"/>
      <c r="B84" s="46" t="s">
        <v>71</v>
      </c>
      <c r="C84" s="64"/>
      <c r="D84" s="63"/>
      <c r="E84" s="64"/>
      <c r="F84" s="49"/>
      <c r="G84" s="51">
        <f>'[18]JODHPUR VP'!BZ82</f>
        <v>137.600998</v>
      </c>
      <c r="H84" s="50">
        <f t="shared" si="23"/>
        <v>0</v>
      </c>
      <c r="I84" s="51">
        <f>'[18]JODHPUR VP'!CA82</f>
        <v>0</v>
      </c>
      <c r="J84" s="51"/>
      <c r="K84" s="56"/>
      <c r="L84" s="51">
        <f>'[18]JODHPUR VP'!CB82</f>
        <v>147.12475429700001</v>
      </c>
      <c r="M84" s="55"/>
      <c r="N84" s="55"/>
      <c r="O84" s="51">
        <f t="shared" si="21"/>
        <v>147.12475429700001</v>
      </c>
      <c r="P84" s="54"/>
    </row>
    <row r="85" spans="1:16" ht="18" customHeight="1">
      <c r="A85" s="75"/>
      <c r="B85" s="46" t="s">
        <v>72</v>
      </c>
      <c r="C85" s="64"/>
      <c r="D85" s="63"/>
      <c r="E85" s="64"/>
      <c r="F85" s="49"/>
      <c r="G85" s="51">
        <f>'[18]JODHPUR VP'!BZ83</f>
        <v>695.06476299999997</v>
      </c>
      <c r="H85" s="50">
        <f t="shared" si="23"/>
        <v>81.576945499999994</v>
      </c>
      <c r="I85" s="51">
        <f>'[18]JODHPUR VP'!CA83</f>
        <v>81.576945499999994</v>
      </c>
      <c r="J85" s="51"/>
      <c r="K85" s="56"/>
      <c r="L85" s="51">
        <f>'[18]JODHPUR VP'!CB83</f>
        <v>190.14678034450003</v>
      </c>
      <c r="M85" s="55"/>
      <c r="N85" s="55"/>
      <c r="O85" s="51">
        <f t="shared" si="21"/>
        <v>271.7237258445</v>
      </c>
      <c r="P85" s="54"/>
    </row>
    <row r="86" spans="1:16" s="68" customFormat="1" ht="18" customHeight="1">
      <c r="A86" s="75"/>
      <c r="B86" s="70" t="s">
        <v>64</v>
      </c>
      <c r="C86" s="64"/>
      <c r="D86" s="63"/>
      <c r="E86" s="73"/>
      <c r="F86" s="90"/>
      <c r="G86" s="52">
        <f>'[18]JODHPUR VP'!$BZ$85</f>
        <v>0</v>
      </c>
      <c r="H86" s="50">
        <f t="shared" si="23"/>
        <v>0</v>
      </c>
      <c r="I86" s="52">
        <f>'[18]JODHPUR VP'!CA85</f>
        <v>0</v>
      </c>
      <c r="J86" s="51"/>
      <c r="K86" s="56"/>
      <c r="L86" s="79">
        <f>'[18]JODHPUR VP'!CB85</f>
        <v>48.085093700000002</v>
      </c>
      <c r="M86" s="55"/>
      <c r="N86" s="55"/>
      <c r="O86" s="51">
        <f t="shared" si="21"/>
        <v>48.085093700000002</v>
      </c>
      <c r="P86" s="54">
        <f>IFERROR(O86/G86*10,0)</f>
        <v>0</v>
      </c>
    </row>
    <row r="87" spans="1:16" s="68" customFormat="1" ht="18" customHeight="1">
      <c r="A87" s="75"/>
      <c r="B87" s="61" t="s">
        <v>68</v>
      </c>
      <c r="C87" s="64">
        <f>C83+C86</f>
        <v>585</v>
      </c>
      <c r="D87" s="63"/>
      <c r="E87" s="64">
        <f>E83+E86</f>
        <v>620</v>
      </c>
      <c r="F87" s="64">
        <f>F83+F86</f>
        <v>217.744</v>
      </c>
      <c r="G87" s="52">
        <f>G83</f>
        <v>832.66576099999997</v>
      </c>
      <c r="H87" s="50">
        <f>I87</f>
        <v>81.576945499999994</v>
      </c>
      <c r="I87" s="52">
        <f>I83</f>
        <v>81.576945499999994</v>
      </c>
      <c r="J87" s="51">
        <f t="shared" si="12"/>
        <v>4.6279869593617171</v>
      </c>
      <c r="K87" s="56"/>
      <c r="L87" s="92">
        <f>SUM(L84:L86)</f>
        <v>385.35662834150003</v>
      </c>
      <c r="M87" s="55"/>
      <c r="N87" s="55"/>
      <c r="O87" s="51">
        <f t="shared" si="21"/>
        <v>466.93357384149999</v>
      </c>
      <c r="P87" s="54"/>
    </row>
    <row r="88" spans="1:16" s="68" customFormat="1" ht="18" customHeight="1">
      <c r="A88" s="69"/>
      <c r="B88" s="46"/>
      <c r="C88" s="58"/>
      <c r="D88" s="71"/>
      <c r="E88" s="83"/>
      <c r="F88" s="72"/>
      <c r="G88" s="66"/>
      <c r="H88" s="66"/>
      <c r="I88" s="66"/>
      <c r="J88" s="51"/>
      <c r="K88" s="56"/>
      <c r="L88" s="66"/>
      <c r="M88" s="55"/>
      <c r="N88" s="55"/>
      <c r="O88" s="51">
        <f t="shared" si="21"/>
        <v>0</v>
      </c>
      <c r="P88" s="67">
        <f>IFERROR(O88/G88*10,0)</f>
        <v>0</v>
      </c>
    </row>
    <row r="89" spans="1:16" ht="18" customHeight="1">
      <c r="A89" s="75" t="s">
        <v>86</v>
      </c>
      <c r="B89" s="76" t="s">
        <v>87</v>
      </c>
      <c r="C89" s="64">
        <v>3800</v>
      </c>
      <c r="D89" s="62">
        <v>10</v>
      </c>
      <c r="E89" s="62">
        <v>380</v>
      </c>
      <c r="F89" s="49">
        <f>E89*0.28</f>
        <v>106.4</v>
      </c>
      <c r="G89" s="51">
        <f>'[18]JODHPUR VP'!$BZ$88+'[18]JODHPUR VP'!$BZ$405</f>
        <v>118.80200400000001</v>
      </c>
      <c r="H89" s="50">
        <f>I89</f>
        <v>39.547843</v>
      </c>
      <c r="I89" s="51">
        <f>'[18]JODHPUR VP'!CA88</f>
        <v>39.547843</v>
      </c>
      <c r="J89" s="51">
        <f t="shared" si="12"/>
        <v>7.5394854955477006</v>
      </c>
      <c r="K89" s="56"/>
      <c r="L89" s="51">
        <f>'[18]JODHPUR VP'!CB88+'[19]Addition Table'!$K$6</f>
        <v>89.570598599999997</v>
      </c>
      <c r="M89" s="55"/>
      <c r="N89" s="55"/>
      <c r="O89" s="51">
        <f t="shared" si="21"/>
        <v>129.11844159999998</v>
      </c>
      <c r="P89" s="54"/>
    </row>
    <row r="90" spans="1:16" s="68" customFormat="1" ht="18" customHeight="1">
      <c r="A90" s="75"/>
      <c r="B90" s="70" t="s">
        <v>64</v>
      </c>
      <c r="C90" s="64"/>
      <c r="D90" s="62"/>
      <c r="E90" s="62"/>
      <c r="F90" s="49"/>
      <c r="G90" s="52">
        <f>'[18]JODHPUR VP'!$BZ$89</f>
        <v>0</v>
      </c>
      <c r="H90" s="50">
        <f>I90</f>
        <v>0</v>
      </c>
      <c r="I90" s="52">
        <f>'[18]JODHPUR VP'!CA89</f>
        <v>0</v>
      </c>
      <c r="J90" s="51"/>
      <c r="K90" s="56"/>
      <c r="L90" s="52">
        <f>'[18]JODHPUR VP'!CB89+'[18]JODHPUR VP'!$CC$405+'[18]additional entry 27.09.2023'!$R$52</f>
        <v>13.681733899999998</v>
      </c>
      <c r="M90" s="55"/>
      <c r="N90" s="55"/>
      <c r="O90" s="51">
        <f t="shared" si="21"/>
        <v>13.681733899999998</v>
      </c>
      <c r="P90" s="54">
        <f>IFERROR(O90/G90*10,0)</f>
        <v>0</v>
      </c>
    </row>
    <row r="91" spans="1:16" s="68" customFormat="1" ht="18" customHeight="1">
      <c r="A91" s="75"/>
      <c r="B91" s="61" t="s">
        <v>68</v>
      </c>
      <c r="C91" s="64">
        <f>C89+C90</f>
        <v>3800</v>
      </c>
      <c r="D91" s="64">
        <f t="shared" ref="D91:E91" si="24">D89+D90</f>
        <v>10</v>
      </c>
      <c r="E91" s="64">
        <f t="shared" si="24"/>
        <v>380</v>
      </c>
      <c r="F91" s="49">
        <f>F89+F90</f>
        <v>106.4</v>
      </c>
      <c r="G91" s="52">
        <f>SUM(G89:G90)</f>
        <v>118.80200400000001</v>
      </c>
      <c r="H91" s="50">
        <f>I91</f>
        <v>39.547843</v>
      </c>
      <c r="I91" s="52">
        <f>SUM(I89:I90)</f>
        <v>39.547843</v>
      </c>
      <c r="J91" s="51">
        <f t="shared" si="12"/>
        <v>8.6911271715584846</v>
      </c>
      <c r="K91" s="56"/>
      <c r="L91" s="92">
        <f>SUM(L89:L90)</f>
        <v>103.25233249999999</v>
      </c>
      <c r="M91" s="55"/>
      <c r="N91" s="55"/>
      <c r="O91" s="51">
        <f t="shared" si="21"/>
        <v>142.80017549999999</v>
      </c>
      <c r="P91" s="54"/>
    </row>
    <row r="92" spans="1:16" s="68" customFormat="1" ht="18" customHeight="1">
      <c r="A92" s="69"/>
      <c r="B92" s="46"/>
      <c r="C92" s="64"/>
      <c r="D92" s="62"/>
      <c r="E92" s="62"/>
      <c r="F92" s="49"/>
      <c r="G92" s="66"/>
      <c r="H92" s="66"/>
      <c r="I92" s="66"/>
      <c r="J92" s="51"/>
      <c r="K92" s="56"/>
      <c r="L92" s="66"/>
      <c r="M92" s="55"/>
      <c r="N92" s="55"/>
      <c r="O92" s="51">
        <f t="shared" si="21"/>
        <v>0</v>
      </c>
      <c r="P92" s="67">
        <f>IFERROR(O92/G92*10,0)</f>
        <v>0</v>
      </c>
    </row>
    <row r="93" spans="1:16" ht="18" customHeight="1">
      <c r="A93" s="75" t="s">
        <v>88</v>
      </c>
      <c r="B93" s="61" t="s">
        <v>89</v>
      </c>
      <c r="C93" s="64">
        <v>1320</v>
      </c>
      <c r="D93" s="62">
        <v>90.91</v>
      </c>
      <c r="E93" s="62">
        <v>1200</v>
      </c>
      <c r="F93" s="49">
        <f>E93*0.3512</f>
        <v>421.44</v>
      </c>
      <c r="G93" s="51">
        <f>'[18]JODHPUR VP'!$BZ$92</f>
        <v>2856.0821810000002</v>
      </c>
      <c r="H93" s="50">
        <f t="shared" ref="H93:H94" si="25">I93</f>
        <v>396.75921599999998</v>
      </c>
      <c r="I93" s="51">
        <f>'[18]JODHPUR VP'!CA92</f>
        <v>396.75921599999998</v>
      </c>
      <c r="J93" s="51">
        <f t="shared" si="12"/>
        <v>4.7859029991966464</v>
      </c>
      <c r="K93" s="56"/>
      <c r="L93" s="51">
        <f>'[18]JODHPUR VP'!CB92+'[19]Addition Table'!$K$4</f>
        <v>1366.8932276</v>
      </c>
      <c r="M93" s="55"/>
      <c r="N93" s="55"/>
      <c r="O93" s="51">
        <f t="shared" si="21"/>
        <v>1763.6524436</v>
      </c>
      <c r="P93" s="54"/>
    </row>
    <row r="94" spans="1:16" s="68" customFormat="1" ht="18" customHeight="1">
      <c r="A94" s="75"/>
      <c r="B94" s="70" t="s">
        <v>64</v>
      </c>
      <c r="C94" s="64"/>
      <c r="D94" s="62"/>
      <c r="E94" s="62"/>
      <c r="F94" s="49"/>
      <c r="G94" s="52">
        <f>'[18]JODHPUR VP'!$BZ$93</f>
        <v>0</v>
      </c>
      <c r="H94" s="50">
        <f t="shared" si="25"/>
        <v>0</v>
      </c>
      <c r="I94" s="52">
        <f>'[18]JODHPUR VP'!CA93</f>
        <v>0</v>
      </c>
      <c r="J94" s="51"/>
      <c r="K94" s="56"/>
      <c r="L94" s="52">
        <f>'[18]JODHPUR VP'!CB93</f>
        <v>21.039674999999999</v>
      </c>
      <c r="M94" s="55"/>
      <c r="N94" s="55"/>
      <c r="O94" s="51">
        <f t="shared" si="21"/>
        <v>21.039674999999999</v>
      </c>
      <c r="P94" s="54">
        <f>IFERROR(O94/G94*10,0)</f>
        <v>0</v>
      </c>
    </row>
    <row r="95" spans="1:16" s="68" customFormat="1" ht="18" customHeight="1">
      <c r="A95" s="75"/>
      <c r="B95" s="61" t="s">
        <v>68</v>
      </c>
      <c r="C95" s="64">
        <f>C93+C94</f>
        <v>1320</v>
      </c>
      <c r="D95" s="64">
        <f t="shared" ref="D95:E95" si="26">D93+D94</f>
        <v>90.91</v>
      </c>
      <c r="E95" s="64">
        <f t="shared" si="26"/>
        <v>1200</v>
      </c>
      <c r="F95" s="49">
        <f>F93+F94</f>
        <v>421.44</v>
      </c>
      <c r="G95" s="52">
        <f>SUM(G93:G94)</f>
        <v>2856.0821810000002</v>
      </c>
      <c r="H95" s="50">
        <f>I95</f>
        <v>396.75921599999998</v>
      </c>
      <c r="I95" s="52">
        <f>SUM(I93:I94)</f>
        <v>396.75921599999998</v>
      </c>
      <c r="J95" s="51">
        <f t="shared" si="12"/>
        <v>4.8595692092937011</v>
      </c>
      <c r="K95" s="56"/>
      <c r="L95" s="92">
        <f>SUM(L93:L94)</f>
        <v>1387.9329026</v>
      </c>
      <c r="M95" s="55"/>
      <c r="N95" s="55"/>
      <c r="O95" s="51">
        <f t="shared" si="21"/>
        <v>1784.6921186</v>
      </c>
      <c r="P95" s="54"/>
    </row>
    <row r="96" spans="1:16" s="68" customFormat="1" ht="18" customHeight="1">
      <c r="A96" s="69"/>
      <c r="B96" s="61"/>
      <c r="C96" s="64"/>
      <c r="D96" s="62"/>
      <c r="E96" s="62"/>
      <c r="F96" s="49"/>
      <c r="G96" s="66"/>
      <c r="H96" s="66"/>
      <c r="I96" s="66"/>
      <c r="J96" s="51"/>
      <c r="K96" s="56"/>
      <c r="L96" s="66"/>
      <c r="M96" s="55"/>
      <c r="N96" s="55"/>
      <c r="O96" s="51">
        <f t="shared" si="21"/>
        <v>0</v>
      </c>
      <c r="P96" s="67">
        <f>IFERROR(O96/G96*10,0)</f>
        <v>0</v>
      </c>
    </row>
    <row r="97" spans="1:16" ht="18" customHeight="1">
      <c r="A97" s="75" t="s">
        <v>90</v>
      </c>
      <c r="B97" s="61" t="s">
        <v>91</v>
      </c>
      <c r="C97" s="64">
        <v>3722.4</v>
      </c>
      <c r="D97" s="62">
        <v>10</v>
      </c>
      <c r="E97" s="62">
        <v>372.24</v>
      </c>
      <c r="F97" s="49">
        <f>E97*0.28</f>
        <v>104.22720000000001</v>
      </c>
      <c r="G97" s="51">
        <f>'[18]JODHPUR VP'!$BZ$96+'[18]JODHPUR VP'!$BZ$404</f>
        <v>932.47853200000009</v>
      </c>
      <c r="H97" s="50">
        <f t="shared" ref="H97:H98" si="27">I97</f>
        <v>12.2370322</v>
      </c>
      <c r="I97" s="51">
        <f>'[18]JODHPUR VP'!CA96</f>
        <v>12.2370322</v>
      </c>
      <c r="J97" s="51">
        <f t="shared" si="12"/>
        <v>1.3841452427132124</v>
      </c>
      <c r="K97" s="56"/>
      <c r="L97" s="91">
        <f>'[18]JODHPUR VP'!CB96+'[19]Addition Table'!$K$18</f>
        <v>129.06857239999999</v>
      </c>
      <c r="M97" s="55"/>
      <c r="N97" s="55"/>
      <c r="O97" s="51">
        <f t="shared" si="21"/>
        <v>141.30560459999998</v>
      </c>
      <c r="P97" s="54"/>
    </row>
    <row r="98" spans="1:16" s="68" customFormat="1" ht="18" customHeight="1">
      <c r="A98" s="75"/>
      <c r="B98" s="70" t="s">
        <v>64</v>
      </c>
      <c r="C98" s="64"/>
      <c r="D98" s="62"/>
      <c r="E98" s="62"/>
      <c r="F98" s="49"/>
      <c r="G98" s="52">
        <f>'[18]JODHPUR VP'!$BZ$97</f>
        <v>0</v>
      </c>
      <c r="H98" s="50">
        <f t="shared" si="27"/>
        <v>0</v>
      </c>
      <c r="I98" s="52">
        <f>'[18]JODHPUR VP'!CA97</f>
        <v>0</v>
      </c>
      <c r="J98" s="51"/>
      <c r="K98" s="56"/>
      <c r="L98" s="52">
        <f>'[18]JODHPUR VP'!CB97+'[18]JODHPUR VP'!$CC$398+'[18]JODHPUR VP'!$CC$404+'[18]additional entry 27.09.2023'!$P$26</f>
        <v>-22.914071100000001</v>
      </c>
      <c r="M98" s="55"/>
      <c r="N98" s="55"/>
      <c r="O98" s="51">
        <f t="shared" si="21"/>
        <v>-22.914071100000001</v>
      </c>
      <c r="P98" s="54">
        <f>IFERROR(O98/G98*10,0)</f>
        <v>0</v>
      </c>
    </row>
    <row r="99" spans="1:16" s="68" customFormat="1" ht="18" customHeight="1">
      <c r="A99" s="75"/>
      <c r="B99" s="61" t="s">
        <v>68</v>
      </c>
      <c r="C99" s="64">
        <f>C97+C98</f>
        <v>3722.4</v>
      </c>
      <c r="D99" s="64">
        <f t="shared" ref="D99:E99" si="28">D97+D98</f>
        <v>10</v>
      </c>
      <c r="E99" s="64">
        <f t="shared" si="28"/>
        <v>372.24</v>
      </c>
      <c r="F99" s="49">
        <f>E99*0.28</f>
        <v>104.22720000000001</v>
      </c>
      <c r="G99" s="52">
        <f>SUM(G97:G98)</f>
        <v>932.47853200000009</v>
      </c>
      <c r="H99" s="50">
        <f>I99</f>
        <v>12.2370322</v>
      </c>
      <c r="I99" s="52">
        <f>SUM(I97:I98)</f>
        <v>12.2370322</v>
      </c>
      <c r="J99" s="51">
        <f t="shared" si="12"/>
        <v>1.1384122814314828</v>
      </c>
      <c r="K99" s="56"/>
      <c r="L99" s="92">
        <f>SUM(L97:L98)</f>
        <v>106.15450129999999</v>
      </c>
      <c r="M99" s="55"/>
      <c r="N99" s="55"/>
      <c r="O99" s="51">
        <f t="shared" si="21"/>
        <v>118.39153349999999</v>
      </c>
      <c r="P99" s="67">
        <f>IFERROR(O99/G99*10,0)</f>
        <v>1.2696435299810203</v>
      </c>
    </row>
    <row r="100" spans="1:16" s="68" customFormat="1" ht="18" customHeight="1">
      <c r="A100" s="69"/>
      <c r="B100" s="61"/>
      <c r="C100" s="64"/>
      <c r="D100" s="62"/>
      <c r="E100" s="62"/>
      <c r="F100" s="49"/>
      <c r="G100" s="66"/>
      <c r="H100" s="66"/>
      <c r="I100" s="66"/>
      <c r="J100" s="51"/>
      <c r="K100" s="56"/>
      <c r="L100" s="66"/>
      <c r="M100" s="55"/>
      <c r="N100" s="55"/>
      <c r="O100" s="51">
        <f t="shared" si="21"/>
        <v>0</v>
      </c>
      <c r="P100" s="67">
        <f>IFERROR(O100/G100*10,0)</f>
        <v>0</v>
      </c>
    </row>
    <row r="101" spans="1:16" ht="18" customHeight="1">
      <c r="A101" s="75" t="s">
        <v>92</v>
      </c>
      <c r="B101" s="61" t="s">
        <v>93</v>
      </c>
      <c r="C101" s="64">
        <v>1000</v>
      </c>
      <c r="D101" s="62">
        <v>10</v>
      </c>
      <c r="E101" s="62">
        <v>104</v>
      </c>
      <c r="F101" s="49">
        <f>E101*0.3512</f>
        <v>36.524799999999999</v>
      </c>
      <c r="G101" s="51">
        <f>'[18]JODHPUR VP'!$BZ$100</f>
        <v>145.36147</v>
      </c>
      <c r="H101" s="50">
        <f t="shared" ref="H101:H102" si="29">I101</f>
        <v>23.226149599999999</v>
      </c>
      <c r="I101" s="51">
        <f>'[18]JODHPUR VP'!CA100</f>
        <v>23.226149599999999</v>
      </c>
      <c r="J101" s="51">
        <f t="shared" si="12"/>
        <v>1.416821885469375</v>
      </c>
      <c r="K101" s="56"/>
      <c r="L101" s="51">
        <f>'[18]JODHPUR VP'!CB100</f>
        <v>20.595131200000001</v>
      </c>
      <c r="M101" s="55"/>
      <c r="N101" s="55"/>
      <c r="O101" s="51">
        <f t="shared" si="21"/>
        <v>43.821280799999997</v>
      </c>
      <c r="P101" s="54"/>
    </row>
    <row r="102" spans="1:16" s="68" customFormat="1" ht="18" customHeight="1">
      <c r="A102" s="75"/>
      <c r="B102" s="70" t="s">
        <v>64</v>
      </c>
      <c r="C102" s="64"/>
      <c r="D102" s="62"/>
      <c r="E102" s="62"/>
      <c r="F102" s="49"/>
      <c r="G102" s="52">
        <f>'[18]JODHPUR VP'!$BZ$101</f>
        <v>0</v>
      </c>
      <c r="H102" s="50">
        <f t="shared" si="29"/>
        <v>0</v>
      </c>
      <c r="I102" s="52">
        <f>'[18]JODHPUR VP'!CA101</f>
        <v>0</v>
      </c>
      <c r="J102" s="51"/>
      <c r="K102" s="56"/>
      <c r="L102" s="52">
        <f>'[18]JODHPUR VP'!CB101+'[18]additional entry 27.09.2023'!$R$29</f>
        <v>-1.9417289</v>
      </c>
      <c r="M102" s="55"/>
      <c r="N102" s="55"/>
      <c r="O102" s="51">
        <f t="shared" si="21"/>
        <v>-1.9417289</v>
      </c>
      <c r="P102" s="54">
        <f>IFERROR(O102/G102*10,0)</f>
        <v>0</v>
      </c>
    </row>
    <row r="103" spans="1:16" s="68" customFormat="1" ht="18" customHeight="1">
      <c r="A103" s="75"/>
      <c r="B103" s="61" t="s">
        <v>68</v>
      </c>
      <c r="C103" s="64">
        <f>C101+C102</f>
        <v>1000</v>
      </c>
      <c r="D103" s="64">
        <f t="shared" ref="D103:E103" si="30">D101+D102</f>
        <v>10</v>
      </c>
      <c r="E103" s="64">
        <f t="shared" si="30"/>
        <v>104</v>
      </c>
      <c r="F103" s="49">
        <f>F101+F102</f>
        <v>36.524799999999999</v>
      </c>
      <c r="G103" s="52">
        <f>SUM(G101:G102)</f>
        <v>145.36147</v>
      </c>
      <c r="H103" s="50">
        <f>I103</f>
        <v>23.226149599999999</v>
      </c>
      <c r="I103" s="52">
        <f>SUM(I101:I102)</f>
        <v>23.226149599999999</v>
      </c>
      <c r="J103" s="51">
        <f t="shared" si="12"/>
        <v>1.2832425470105662</v>
      </c>
      <c r="K103" s="56"/>
      <c r="L103" s="92">
        <f>SUM(L101:L102)</f>
        <v>18.6534023</v>
      </c>
      <c r="M103" s="55"/>
      <c r="N103" s="55"/>
      <c r="O103" s="51">
        <f t="shared" si="21"/>
        <v>41.879551899999996</v>
      </c>
      <c r="P103" s="54"/>
    </row>
    <row r="104" spans="1:16" s="68" customFormat="1" ht="18" customHeight="1">
      <c r="A104" s="69"/>
      <c r="B104" s="61"/>
      <c r="C104" s="64"/>
      <c r="D104" s="62"/>
      <c r="E104" s="62"/>
      <c r="F104" s="49"/>
      <c r="G104" s="66"/>
      <c r="H104" s="66"/>
      <c r="I104" s="66"/>
      <c r="J104" s="51"/>
      <c r="K104" s="56"/>
      <c r="L104" s="66"/>
      <c r="M104" s="55"/>
      <c r="N104" s="55"/>
      <c r="O104" s="51">
        <f t="shared" si="21"/>
        <v>0</v>
      </c>
      <c r="P104" s="67">
        <f>IFERROR(O104/G104*10,0)</f>
        <v>0</v>
      </c>
    </row>
    <row r="105" spans="1:16" ht="18" customHeight="1">
      <c r="A105" s="75" t="s">
        <v>94</v>
      </c>
      <c r="B105" s="61" t="s">
        <v>95</v>
      </c>
      <c r="C105" s="64">
        <v>1200</v>
      </c>
      <c r="D105" s="62">
        <v>26</v>
      </c>
      <c r="E105" s="62">
        <v>311</v>
      </c>
      <c r="F105" s="49">
        <f>E105*0.3512</f>
        <v>109.22320000000001</v>
      </c>
      <c r="G105" s="51">
        <f>'[18]JODHPUR VP'!$BZ$104</f>
        <v>814.86167399999999</v>
      </c>
      <c r="H105" s="50">
        <f t="shared" ref="H105:H106" si="31">I105</f>
        <v>171.6351354</v>
      </c>
      <c r="I105" s="51">
        <f>'[18]JODHPUR VP'!CA104</f>
        <v>171.6351354</v>
      </c>
      <c r="J105" s="51">
        <f t="shared" si="12"/>
        <v>2.0800130023049777</v>
      </c>
      <c r="K105" s="56"/>
      <c r="L105" s="51">
        <f>'[18]JODHPUR VP'!CB104</f>
        <v>169.49228769999999</v>
      </c>
      <c r="M105" s="55"/>
      <c r="N105" s="55"/>
      <c r="O105" s="51">
        <f t="shared" si="21"/>
        <v>341.12742309999999</v>
      </c>
      <c r="P105" s="54"/>
    </row>
    <row r="106" spans="1:16" ht="18" customHeight="1">
      <c r="A106" s="75"/>
      <c r="B106" s="70" t="s">
        <v>64</v>
      </c>
      <c r="C106" s="64"/>
      <c r="D106" s="62"/>
      <c r="E106" s="62"/>
      <c r="F106" s="49"/>
      <c r="G106" s="52">
        <f>'[18]JODHPUR VP'!$BZ$105</f>
        <v>0</v>
      </c>
      <c r="H106" s="50">
        <f t="shared" si="31"/>
        <v>0</v>
      </c>
      <c r="I106" s="52">
        <f>'[18]JODHPUR VP'!CA105</f>
        <v>0</v>
      </c>
      <c r="J106" s="51"/>
      <c r="K106" s="56"/>
      <c r="L106" s="52">
        <f>'[18]JODHPUR VP'!CB105+'[18]additional entry 27.09.2023'!$P$34+'[18]additional entry 27.09.2023'!$P$49+'[18]JODHPUR VP'!$CC$413</f>
        <v>4.0160982999999995</v>
      </c>
      <c r="M106" s="55"/>
      <c r="N106" s="55"/>
      <c r="O106" s="51">
        <f t="shared" si="21"/>
        <v>4.0160982999999995</v>
      </c>
      <c r="P106" s="54">
        <f>IFERROR(O106/G106*10,0)</f>
        <v>0</v>
      </c>
    </row>
    <row r="107" spans="1:16" ht="18" customHeight="1">
      <c r="A107" s="75"/>
      <c r="B107" s="61" t="s">
        <v>68</v>
      </c>
      <c r="C107" s="64">
        <f>C105+C106</f>
        <v>1200</v>
      </c>
      <c r="D107" s="64">
        <f t="shared" ref="D107:E107" si="32">D105+D106</f>
        <v>26</v>
      </c>
      <c r="E107" s="64">
        <f t="shared" si="32"/>
        <v>311</v>
      </c>
      <c r="F107" s="49">
        <f>F105+F106</f>
        <v>109.22320000000001</v>
      </c>
      <c r="G107" s="52">
        <f>SUM(G105:G106)</f>
        <v>814.86167399999999</v>
      </c>
      <c r="H107" s="50">
        <f>I107</f>
        <v>171.6351354</v>
      </c>
      <c r="I107" s="52">
        <f>SUM(I105:I106)</f>
        <v>171.6351354</v>
      </c>
      <c r="J107" s="51">
        <f t="shared" si="12"/>
        <v>2.1292986470731963</v>
      </c>
      <c r="K107" s="56"/>
      <c r="L107" s="93">
        <f>SUM(L105:L106)</f>
        <v>173.508386</v>
      </c>
      <c r="M107" s="55"/>
      <c r="N107" s="55"/>
      <c r="O107" s="51">
        <f t="shared" si="21"/>
        <v>345.1435214</v>
      </c>
      <c r="P107" s="54"/>
    </row>
    <row r="108" spans="1:16" ht="18" customHeight="1">
      <c r="A108" s="69"/>
      <c r="B108" s="61"/>
      <c r="C108" s="64"/>
      <c r="D108" s="62"/>
      <c r="E108" s="62"/>
      <c r="F108" s="49"/>
      <c r="G108" s="66"/>
      <c r="H108" s="66"/>
      <c r="I108" s="66"/>
      <c r="J108" s="51"/>
      <c r="K108" s="56"/>
      <c r="L108" s="66"/>
      <c r="M108" s="55"/>
      <c r="N108" s="55"/>
      <c r="O108" s="51">
        <f t="shared" si="21"/>
        <v>0</v>
      </c>
      <c r="P108" s="67">
        <f>IFERROR(O108/G108*10,0)</f>
        <v>0</v>
      </c>
    </row>
    <row r="109" spans="1:16" ht="18" customHeight="1">
      <c r="A109" s="75" t="s">
        <v>96</v>
      </c>
      <c r="B109" s="61" t="s">
        <v>97</v>
      </c>
      <c r="C109" s="64">
        <v>300</v>
      </c>
      <c r="D109" s="62">
        <v>65</v>
      </c>
      <c r="E109" s="62">
        <v>195</v>
      </c>
      <c r="F109" s="49">
        <f>E109*0.3512</f>
        <v>68.484000000000009</v>
      </c>
      <c r="G109" s="51">
        <f>'[18]JODHPUR VP'!$BZ$108</f>
        <v>356.87485199999998</v>
      </c>
      <c r="H109" s="50">
        <f>I109</f>
        <v>61.398116799999997</v>
      </c>
      <c r="I109" s="51">
        <f>'[18]JODHPUR VP'!CA108</f>
        <v>61.398116799999997</v>
      </c>
      <c r="J109" s="51">
        <f t="shared" si="12"/>
        <v>1.7379442920231323</v>
      </c>
      <c r="K109" s="56"/>
      <c r="L109" s="51">
        <f>'[18]JODHPUR VP'!CB108</f>
        <v>62.022861200000001</v>
      </c>
      <c r="M109" s="55"/>
      <c r="N109" s="55"/>
      <c r="O109" s="51">
        <f t="shared" si="21"/>
        <v>123.42097799999999</v>
      </c>
      <c r="P109" s="54"/>
    </row>
    <row r="110" spans="1:16" ht="18" customHeight="1">
      <c r="A110" s="75"/>
      <c r="B110" s="70" t="s">
        <v>64</v>
      </c>
      <c r="C110" s="64"/>
      <c r="D110" s="62"/>
      <c r="E110" s="62"/>
      <c r="F110" s="49"/>
      <c r="G110" s="52">
        <f>'[18]JODHPUR VP'!$BZ$109</f>
        <v>0</v>
      </c>
      <c r="H110" s="50">
        <f>I110</f>
        <v>0</v>
      </c>
      <c r="I110" s="52">
        <f>'[18]JODHPUR VP'!CA109</f>
        <v>0</v>
      </c>
      <c r="J110" s="51"/>
      <c r="K110" s="56"/>
      <c r="L110" s="52">
        <f>'[18]JODHPUR VP'!CB109+'[18]additional entry 27.09.2023'!$P$30</f>
        <v>10.6451706</v>
      </c>
      <c r="M110" s="55"/>
      <c r="N110" s="55"/>
      <c r="O110" s="51">
        <f t="shared" si="21"/>
        <v>10.6451706</v>
      </c>
      <c r="P110" s="54">
        <f>IFERROR(O110/G110*10,0)</f>
        <v>0</v>
      </c>
    </row>
    <row r="111" spans="1:16" ht="18" customHeight="1">
      <c r="A111" s="75"/>
      <c r="B111" s="61" t="s">
        <v>68</v>
      </c>
      <c r="C111" s="64">
        <f>C109+C110</f>
        <v>300</v>
      </c>
      <c r="D111" s="64">
        <f t="shared" ref="D111:E111" si="33">D109+D110</f>
        <v>65</v>
      </c>
      <c r="E111" s="64">
        <f t="shared" si="33"/>
        <v>195</v>
      </c>
      <c r="F111" s="49">
        <f>F109+F110</f>
        <v>68.484000000000009</v>
      </c>
      <c r="G111" s="52">
        <f>SUM(G109:G110)</f>
        <v>356.87485199999998</v>
      </c>
      <c r="H111" s="50">
        <f>I111</f>
        <v>61.398116799999997</v>
      </c>
      <c r="I111" s="52">
        <f>SUM(I109:I110)</f>
        <v>61.398116799999997</v>
      </c>
      <c r="J111" s="51">
        <f t="shared" si="12"/>
        <v>2.03623290889659</v>
      </c>
      <c r="K111" s="56"/>
      <c r="L111" s="92">
        <f>SUM(L109:L110)</f>
        <v>72.668031799999994</v>
      </c>
      <c r="M111" s="55"/>
      <c r="N111" s="55"/>
      <c r="O111" s="51">
        <f t="shared" si="21"/>
        <v>134.06614859999999</v>
      </c>
      <c r="P111" s="54"/>
    </row>
    <row r="112" spans="1:16" ht="18" customHeight="1">
      <c r="A112" s="69"/>
      <c r="B112" s="61"/>
      <c r="C112" s="64"/>
      <c r="D112" s="62"/>
      <c r="E112" s="62"/>
      <c r="F112" s="49"/>
      <c r="G112" s="66"/>
      <c r="H112" s="66"/>
      <c r="I112" s="66"/>
      <c r="J112" s="51"/>
      <c r="K112" s="56"/>
      <c r="L112" s="66"/>
      <c r="M112" s="55"/>
      <c r="N112" s="55"/>
      <c r="O112" s="51">
        <f t="shared" si="21"/>
        <v>0</v>
      </c>
      <c r="P112" s="67">
        <f>IFERROR(O112/G112*10,0)</f>
        <v>0</v>
      </c>
    </row>
    <row r="113" spans="1:16" ht="18" customHeight="1">
      <c r="A113" s="75" t="s">
        <v>98</v>
      </c>
      <c r="B113" s="61" t="s">
        <v>99</v>
      </c>
      <c r="C113" s="64">
        <v>1200</v>
      </c>
      <c r="D113" s="62">
        <v>8</v>
      </c>
      <c r="E113" s="62">
        <v>100</v>
      </c>
      <c r="F113" s="49">
        <f>E113*0.3512</f>
        <v>35.120000000000005</v>
      </c>
      <c r="G113" s="51">
        <f>'[18]JODHPUR VP'!$BZ$112</f>
        <v>151.95715300000001</v>
      </c>
      <c r="H113" s="50">
        <f t="shared" ref="H113:H114" si="34">I113</f>
        <v>47.582792699999999</v>
      </c>
      <c r="I113" s="51">
        <f>'[18]JODHPUR VP'!CA112</f>
        <v>47.582792699999999</v>
      </c>
      <c r="J113" s="51">
        <f t="shared" si="12"/>
        <v>2.6984270625286069</v>
      </c>
      <c r="K113" s="56"/>
      <c r="L113" s="51">
        <f>'[18]JODHPUR VP'!CB112</f>
        <v>41.004529400000003</v>
      </c>
      <c r="M113" s="55"/>
      <c r="N113" s="55"/>
      <c r="O113" s="51">
        <f t="shared" si="21"/>
        <v>88.587322099999994</v>
      </c>
      <c r="P113" s="54"/>
    </row>
    <row r="114" spans="1:16" ht="18" customHeight="1">
      <c r="A114" s="69"/>
      <c r="B114" s="70" t="s">
        <v>64</v>
      </c>
      <c r="C114" s="64"/>
      <c r="D114" s="62"/>
      <c r="E114" s="62"/>
      <c r="F114" s="49"/>
      <c r="G114" s="52">
        <f>'[18]JODHPUR VP'!$BZ$113</f>
        <v>0</v>
      </c>
      <c r="H114" s="50">
        <f t="shared" si="34"/>
        <v>0</v>
      </c>
      <c r="I114" s="52">
        <f>'[18]JODHPUR VP'!CA113</f>
        <v>0</v>
      </c>
      <c r="J114" s="51"/>
      <c r="K114" s="56"/>
      <c r="L114" s="52">
        <f>'[18]JODHPUR VP'!CB113</f>
        <v>0</v>
      </c>
      <c r="M114" s="55"/>
      <c r="N114" s="55"/>
      <c r="O114" s="51">
        <f t="shared" si="21"/>
        <v>0</v>
      </c>
      <c r="P114" s="54">
        <f>IFERROR(O114/G114*10,0)</f>
        <v>0</v>
      </c>
    </row>
    <row r="115" spans="1:16" ht="18" customHeight="1">
      <c r="A115" s="69"/>
      <c r="B115" s="61" t="s">
        <v>68</v>
      </c>
      <c r="C115" s="64">
        <f>C113+C114</f>
        <v>1200</v>
      </c>
      <c r="D115" s="64">
        <f t="shared" ref="D115:E115" si="35">D113+D114</f>
        <v>8</v>
      </c>
      <c r="E115" s="64">
        <f t="shared" si="35"/>
        <v>100</v>
      </c>
      <c r="F115" s="49">
        <f>F113+F114</f>
        <v>35.120000000000005</v>
      </c>
      <c r="G115" s="52">
        <f>SUM(G113:G114)</f>
        <v>151.95715300000001</v>
      </c>
      <c r="H115" s="50">
        <f>I115</f>
        <v>47.582792699999999</v>
      </c>
      <c r="I115" s="52">
        <f>SUM(I113:I114)</f>
        <v>47.582792699999999</v>
      </c>
      <c r="J115" s="51">
        <f t="shared" si="12"/>
        <v>2.6984270625286069</v>
      </c>
      <c r="K115" s="56"/>
      <c r="L115" s="79">
        <f>SUM(L113:L114)</f>
        <v>41.004529400000003</v>
      </c>
      <c r="M115" s="55"/>
      <c r="N115" s="55"/>
      <c r="O115" s="51">
        <f t="shared" si="21"/>
        <v>88.587322099999994</v>
      </c>
      <c r="P115" s="54"/>
    </row>
    <row r="116" spans="1:16" ht="18" customHeight="1">
      <c r="A116" s="69"/>
      <c r="B116" s="61"/>
      <c r="C116" s="64"/>
      <c r="D116" s="62"/>
      <c r="E116" s="62"/>
      <c r="F116" s="49"/>
      <c r="G116" s="66"/>
      <c r="H116" s="66"/>
      <c r="I116" s="66"/>
      <c r="J116" s="51"/>
      <c r="K116" s="56"/>
      <c r="L116" s="66"/>
      <c r="M116" s="55"/>
      <c r="N116" s="55"/>
      <c r="O116" s="51">
        <f t="shared" si="21"/>
        <v>0</v>
      </c>
      <c r="P116" s="67">
        <f>IFERROR(O116/G116*10,0)</f>
        <v>0</v>
      </c>
    </row>
    <row r="117" spans="1:16" ht="18" customHeight="1">
      <c r="A117" s="69"/>
      <c r="B117" s="61" t="s">
        <v>100</v>
      </c>
      <c r="C117" s="64">
        <v>600</v>
      </c>
      <c r="D117" s="62">
        <v>17</v>
      </c>
      <c r="E117" s="62">
        <v>100</v>
      </c>
      <c r="F117" s="49">
        <f>E117*0.3512</f>
        <v>35.120000000000005</v>
      </c>
      <c r="G117" s="51">
        <f>'[18]JODHPUR VP'!$BZ$116</f>
        <v>190.51424700000001</v>
      </c>
      <c r="H117" s="82"/>
      <c r="I117" s="51">
        <f>'[18]JODHPUR VP'!CA116</f>
        <v>0</v>
      </c>
      <c r="J117" s="51">
        <f t="shared" si="12"/>
        <v>2.8800000086082802</v>
      </c>
      <c r="K117" s="56"/>
      <c r="L117" s="51">
        <f>'[18]JODHPUR VP'!CB116</f>
        <v>54.868103300000001</v>
      </c>
      <c r="M117" s="55"/>
      <c r="N117" s="55"/>
      <c r="O117" s="51">
        <f t="shared" si="21"/>
        <v>54.868103300000001</v>
      </c>
      <c r="P117" s="54"/>
    </row>
    <row r="118" spans="1:16" ht="18" customHeight="1">
      <c r="A118" s="69"/>
      <c r="B118" s="70" t="s">
        <v>64</v>
      </c>
      <c r="C118" s="64"/>
      <c r="D118" s="62"/>
      <c r="E118" s="62"/>
      <c r="F118" s="49"/>
      <c r="G118" s="51">
        <f>'[18]JODHPUR VP'!$BZ$117</f>
        <v>0</v>
      </c>
      <c r="H118" s="82">
        <f>I118</f>
        <v>0</v>
      </c>
      <c r="I118" s="51">
        <f>'[18]JODHPUR VP'!CA117</f>
        <v>0</v>
      </c>
      <c r="J118" s="51"/>
      <c r="K118" s="56"/>
      <c r="L118" s="51">
        <f>'[18]JODHPUR VP'!CB117</f>
        <v>0</v>
      </c>
      <c r="M118" s="55"/>
      <c r="N118" s="55"/>
      <c r="O118" s="51">
        <f t="shared" si="21"/>
        <v>0</v>
      </c>
      <c r="P118" s="67">
        <f>IFERROR(O118/G118*10,0)</f>
        <v>0</v>
      </c>
    </row>
    <row r="119" spans="1:16" ht="18" customHeight="1">
      <c r="A119" s="69"/>
      <c r="B119" s="61" t="s">
        <v>68</v>
      </c>
      <c r="C119" s="64"/>
      <c r="D119" s="62"/>
      <c r="E119" s="62"/>
      <c r="F119" s="49"/>
      <c r="G119" s="51">
        <f>SUM(G117:G118)</f>
        <v>190.51424700000001</v>
      </c>
      <c r="H119" s="82">
        <f>I119</f>
        <v>0</v>
      </c>
      <c r="I119" s="51">
        <f>SUM(I117:I118)</f>
        <v>0</v>
      </c>
      <c r="J119" s="51">
        <f t="shared" ref="J119:J182" si="36">L119/G119*10</f>
        <v>2.8800000086082802</v>
      </c>
      <c r="K119" s="56"/>
      <c r="L119" s="91">
        <f>SUM(L117:L118)</f>
        <v>54.868103300000001</v>
      </c>
      <c r="M119" s="55"/>
      <c r="N119" s="55"/>
      <c r="O119" s="51">
        <f t="shared" si="21"/>
        <v>54.868103300000001</v>
      </c>
      <c r="P119" s="54"/>
    </row>
    <row r="120" spans="1:16" ht="18" customHeight="1">
      <c r="A120" s="69"/>
      <c r="B120" s="46"/>
      <c r="C120" s="64"/>
      <c r="D120" s="62"/>
      <c r="E120" s="62"/>
      <c r="F120" s="49"/>
      <c r="G120" s="51"/>
      <c r="H120" s="51">
        <f t="shared" ref="H120" si="37">H118+H119</f>
        <v>0</v>
      </c>
      <c r="I120" s="51"/>
      <c r="J120" s="51"/>
      <c r="K120" s="56"/>
      <c r="L120" s="51"/>
      <c r="M120" s="55"/>
      <c r="N120" s="55"/>
      <c r="O120" s="51">
        <f t="shared" si="21"/>
        <v>0</v>
      </c>
      <c r="P120" s="67">
        <f>IFERROR(O120/G120*10,0)</f>
        <v>0</v>
      </c>
    </row>
    <row r="121" spans="1:16" ht="18" customHeight="1">
      <c r="A121" s="75" t="s">
        <v>101</v>
      </c>
      <c r="B121" s="61" t="s">
        <v>102</v>
      </c>
      <c r="C121" s="64"/>
      <c r="D121" s="62"/>
      <c r="E121" s="62"/>
      <c r="F121" s="49"/>
      <c r="G121" s="51"/>
      <c r="H121" s="82"/>
      <c r="I121" s="51"/>
      <c r="J121" s="51"/>
      <c r="K121" s="56"/>
      <c r="L121" s="51"/>
      <c r="M121" s="55"/>
      <c r="N121" s="55"/>
      <c r="O121" s="51">
        <f t="shared" si="21"/>
        <v>0</v>
      </c>
      <c r="P121" s="54"/>
    </row>
    <row r="122" spans="1:16" ht="18" customHeight="1">
      <c r="A122" s="45">
        <v>1</v>
      </c>
      <c r="B122" s="46" t="s">
        <v>103</v>
      </c>
      <c r="C122" s="64">
        <v>440</v>
      </c>
      <c r="D122" s="62">
        <v>10</v>
      </c>
      <c r="E122" s="62">
        <v>44</v>
      </c>
      <c r="F122" s="49">
        <f>E122*0.3512</f>
        <v>15.4528</v>
      </c>
      <c r="G122" s="51">
        <f>'[18]JODHPUR VP'!$BZ$121</f>
        <v>98.806393999999997</v>
      </c>
      <c r="H122" s="82"/>
      <c r="I122" s="51">
        <f>'[18]JODHPUR VP'!CA121</f>
        <v>0</v>
      </c>
      <c r="J122" s="51">
        <f t="shared" si="36"/>
        <v>2.9838192253023625</v>
      </c>
      <c r="K122" s="56"/>
      <c r="L122" s="51">
        <f>'[18]JODHPUR VP'!CB121</f>
        <v>29.482041800000001</v>
      </c>
      <c r="M122" s="55"/>
      <c r="N122" s="55"/>
      <c r="O122" s="51">
        <f t="shared" si="21"/>
        <v>29.482041800000001</v>
      </c>
      <c r="P122" s="54"/>
    </row>
    <row r="123" spans="1:16" s="68" customFormat="1" ht="18" customHeight="1">
      <c r="A123" s="69"/>
      <c r="B123" s="70" t="s">
        <v>64</v>
      </c>
      <c r="C123" s="64"/>
      <c r="D123" s="62"/>
      <c r="E123" s="62"/>
      <c r="F123" s="49"/>
      <c r="G123" s="52">
        <f>'[18]JODHPUR VP'!$BZ$122</f>
        <v>0</v>
      </c>
      <c r="H123" s="50">
        <f>I123</f>
        <v>0</v>
      </c>
      <c r="I123" s="52">
        <f>'[18]JODHPUR VP'!CA122</f>
        <v>0</v>
      </c>
      <c r="J123" s="51"/>
      <c r="K123" s="56"/>
      <c r="L123" s="52">
        <f>'[18]JODHPUR VP'!CB122+'[18]additional entry 27.09.2023'!$R$38</f>
        <v>2.1574000000000003E-2</v>
      </c>
      <c r="M123" s="55"/>
      <c r="N123" s="55"/>
      <c r="O123" s="51">
        <f t="shared" si="21"/>
        <v>2.1574000000000003E-2</v>
      </c>
      <c r="P123" s="54">
        <f>IFERROR(O123/G123*10,0)</f>
        <v>0</v>
      </c>
    </row>
    <row r="124" spans="1:16" ht="18" customHeight="1">
      <c r="A124" s="69"/>
      <c r="B124" s="46" t="s">
        <v>104</v>
      </c>
      <c r="C124" s="64">
        <f>C122+C123</f>
        <v>440</v>
      </c>
      <c r="D124" s="64">
        <f t="shared" ref="D124:E124" si="38">D122+D123</f>
        <v>10</v>
      </c>
      <c r="E124" s="64">
        <f t="shared" si="38"/>
        <v>44</v>
      </c>
      <c r="F124" s="49">
        <f>F122+F123</f>
        <v>15.4528</v>
      </c>
      <c r="G124" s="52">
        <f>SUM(G122:G123)</f>
        <v>98.806393999999997</v>
      </c>
      <c r="H124" s="50">
        <f>I124</f>
        <v>0</v>
      </c>
      <c r="I124" s="52">
        <f>SUM(I122:I123)</f>
        <v>0</v>
      </c>
      <c r="J124" s="51">
        <f t="shared" si="36"/>
        <v>2.9860026872349987</v>
      </c>
      <c r="K124" s="56"/>
      <c r="L124" s="79">
        <f>SUM(L122:L123)</f>
        <v>29.503615800000002</v>
      </c>
      <c r="M124" s="55"/>
      <c r="N124" s="55"/>
      <c r="O124" s="51">
        <f t="shared" si="21"/>
        <v>29.503615800000002</v>
      </c>
      <c r="P124" s="54">
        <f>J124+M124</f>
        <v>2.9860026872349987</v>
      </c>
    </row>
    <row r="125" spans="1:16" ht="18" customHeight="1">
      <c r="A125" s="69"/>
      <c r="B125" s="46"/>
      <c r="C125" s="64"/>
      <c r="D125" s="62"/>
      <c r="E125" s="62"/>
      <c r="F125" s="49"/>
      <c r="G125" s="66"/>
      <c r="H125" s="66">
        <f>H123+H124</f>
        <v>0</v>
      </c>
      <c r="I125" s="66"/>
      <c r="J125" s="51"/>
      <c r="K125" s="56"/>
      <c r="L125" s="66"/>
      <c r="M125" s="55"/>
      <c r="N125" s="55"/>
      <c r="O125" s="51">
        <f t="shared" si="21"/>
        <v>0</v>
      </c>
      <c r="P125" s="67">
        <f>IFERROR(O125/G125*10,0)</f>
        <v>0</v>
      </c>
    </row>
    <row r="126" spans="1:16" ht="18" customHeight="1">
      <c r="A126" s="75" t="s">
        <v>105</v>
      </c>
      <c r="B126" s="61" t="s">
        <v>106</v>
      </c>
      <c r="C126" s="64"/>
      <c r="D126" s="62"/>
      <c r="E126" s="62"/>
      <c r="F126" s="49"/>
      <c r="G126" s="66"/>
      <c r="H126" s="82"/>
      <c r="I126" s="66"/>
      <c r="J126" s="51"/>
      <c r="K126" s="56"/>
      <c r="L126" s="66"/>
      <c r="M126" s="55"/>
      <c r="N126" s="55"/>
      <c r="O126" s="51">
        <f t="shared" si="21"/>
        <v>0</v>
      </c>
      <c r="P126" s="54"/>
    </row>
    <row r="127" spans="1:16" ht="18" customHeight="1">
      <c r="A127" s="45">
        <v>1</v>
      </c>
      <c r="B127" s="46" t="s">
        <v>107</v>
      </c>
      <c r="C127" s="64">
        <v>200</v>
      </c>
      <c r="D127" s="62">
        <v>100</v>
      </c>
      <c r="E127" s="62">
        <v>200</v>
      </c>
      <c r="F127" s="49">
        <f>E127*0.3512</f>
        <v>70.240000000000009</v>
      </c>
      <c r="G127" s="51">
        <f>'[18]JODHPUR VP'!$BZ$126</f>
        <v>201.03474800000001</v>
      </c>
      <c r="H127" s="82"/>
      <c r="I127" s="51">
        <f>'[18]JODHPUR VP'!CA126</f>
        <v>0</v>
      </c>
      <c r="J127" s="51">
        <f t="shared" si="36"/>
        <v>3.33889707962327</v>
      </c>
      <c r="K127" s="56"/>
      <c r="L127" s="51">
        <f>'[18]JODHPUR VP'!CB126</f>
        <v>67.123433300000002</v>
      </c>
      <c r="M127" s="55"/>
      <c r="N127" s="55"/>
      <c r="O127" s="51">
        <f t="shared" si="21"/>
        <v>67.123433300000002</v>
      </c>
      <c r="P127" s="54"/>
    </row>
    <row r="128" spans="1:16" ht="18" customHeight="1">
      <c r="A128" s="45">
        <v>2</v>
      </c>
      <c r="B128" s="46" t="s">
        <v>108</v>
      </c>
      <c r="C128" s="64">
        <v>440</v>
      </c>
      <c r="D128" s="62">
        <v>28.41</v>
      </c>
      <c r="E128" s="62">
        <v>125.00399999999999</v>
      </c>
      <c r="F128" s="49">
        <f t="shared" ref="F128:F129" si="39">E128*0.3512</f>
        <v>43.901404800000002</v>
      </c>
      <c r="G128" s="52">
        <f>'[18]JODHPUR VP'!$BZ$127</f>
        <v>233.14223699999999</v>
      </c>
      <c r="H128" s="50">
        <f>[20]JODHPUR_VP!CA116</f>
        <v>0</v>
      </c>
      <c r="I128" s="52">
        <f>'[18]JODHPUR VP'!CA127</f>
        <v>0</v>
      </c>
      <c r="J128" s="51">
        <f t="shared" si="36"/>
        <v>3.343942264738585</v>
      </c>
      <c r="K128" s="56"/>
      <c r="L128" s="52">
        <f>'[18]JODHPUR VP'!CB127</f>
        <v>77.961417999999995</v>
      </c>
      <c r="M128" s="55"/>
      <c r="N128" s="55"/>
      <c r="O128" s="51">
        <f t="shared" si="21"/>
        <v>77.961417999999995</v>
      </c>
      <c r="P128" s="54">
        <f t="shared" ref="P128:P143" si="40">IFERROR(O128/G128*10,0)</f>
        <v>3.343942264738585</v>
      </c>
    </row>
    <row r="129" spans="1:16" ht="18" customHeight="1">
      <c r="A129" s="45">
        <v>3</v>
      </c>
      <c r="B129" s="46" t="s">
        <v>109</v>
      </c>
      <c r="C129" s="64">
        <v>440</v>
      </c>
      <c r="D129" s="62">
        <v>19.940000000000001</v>
      </c>
      <c r="E129" s="62">
        <v>87.736000000000004</v>
      </c>
      <c r="F129" s="49">
        <f t="shared" si="39"/>
        <v>30.812883200000002</v>
      </c>
      <c r="G129" s="52">
        <f>'[18]JODHPUR VP'!$BZ$128</f>
        <v>225.449265</v>
      </c>
      <c r="H129" s="50">
        <f>[20]JODHPUR_VP!CA117</f>
        <v>0</v>
      </c>
      <c r="I129" s="52">
        <f>'[18]JODHPUR VP'!CA128</f>
        <v>0</v>
      </c>
      <c r="J129" s="51">
        <f t="shared" si="36"/>
        <v>3.9207341971152583</v>
      </c>
      <c r="K129" s="56"/>
      <c r="L129" s="52">
        <f>'[18]JODHPUR VP'!CB128</f>
        <v>88.392664300000007</v>
      </c>
      <c r="M129" s="55"/>
      <c r="N129" s="55"/>
      <c r="O129" s="51">
        <f t="shared" si="21"/>
        <v>88.392664300000007</v>
      </c>
      <c r="P129" s="54">
        <f t="shared" si="40"/>
        <v>3.9207341971152583</v>
      </c>
    </row>
    <row r="130" spans="1:16" ht="18" customHeight="1">
      <c r="A130" s="69"/>
      <c r="B130" s="61" t="s">
        <v>63</v>
      </c>
      <c r="C130" s="64">
        <f>SUM(C127:C129)</f>
        <v>1080</v>
      </c>
      <c r="D130" s="64">
        <f t="shared" ref="D130:E130" si="41">SUM(D127:D129)</f>
        <v>148.35</v>
      </c>
      <c r="E130" s="64">
        <f t="shared" si="41"/>
        <v>412.74</v>
      </c>
      <c r="F130" s="49">
        <f>SUM(F127:F129)</f>
        <v>144.95428800000002</v>
      </c>
      <c r="G130" s="52">
        <f>SUM(G127:G129)</f>
        <v>659.62625000000003</v>
      </c>
      <c r="H130" s="50">
        <f>[20]JODHPUR_VP!CA118</f>
        <v>0</v>
      </c>
      <c r="I130" s="52">
        <f>SUM(I127:I129)</f>
        <v>0</v>
      </c>
      <c r="J130" s="51">
        <f t="shared" si="36"/>
        <v>3.5395425151743125</v>
      </c>
      <c r="K130" s="56"/>
      <c r="L130" s="92">
        <f>SUM(L127:L129)</f>
        <v>233.4775156</v>
      </c>
      <c r="M130" s="55"/>
      <c r="N130" s="55"/>
      <c r="O130" s="51">
        <f t="shared" si="21"/>
        <v>233.4775156</v>
      </c>
      <c r="P130" s="54">
        <f t="shared" si="40"/>
        <v>3.5395425151743125</v>
      </c>
    </row>
    <row r="131" spans="1:16" ht="18" customHeight="1">
      <c r="A131" s="69"/>
      <c r="B131" s="70" t="s">
        <v>64</v>
      </c>
      <c r="C131" s="64"/>
      <c r="D131" s="62"/>
      <c r="E131" s="62"/>
      <c r="F131" s="49"/>
      <c r="G131" s="52">
        <f>'[18]JODHPUR VP'!$BZ$131</f>
        <v>0</v>
      </c>
      <c r="H131" s="50">
        <f>[20]JODHPUR_VP!CA119</f>
        <v>0</v>
      </c>
      <c r="I131" s="52">
        <f>'[18]JODHPUR VP'!CA131</f>
        <v>0</v>
      </c>
      <c r="J131" s="51"/>
      <c r="K131" s="56"/>
      <c r="L131" s="52">
        <f>'[18]JODHPUR VP'!CB131+'[18]additional entry 27.09.2023'!$R$39+'[18]additional entry 27.09.2023'!$R$47</f>
        <v>0.58665619999999996</v>
      </c>
      <c r="M131" s="55"/>
      <c r="N131" s="55"/>
      <c r="O131" s="51">
        <f t="shared" si="21"/>
        <v>0.58665619999999996</v>
      </c>
      <c r="P131" s="54">
        <f t="shared" si="40"/>
        <v>0</v>
      </c>
    </row>
    <row r="132" spans="1:16" s="68" customFormat="1" ht="18" customHeight="1">
      <c r="A132" s="69"/>
      <c r="B132" s="61" t="s">
        <v>68</v>
      </c>
      <c r="C132" s="64">
        <f>C130+C131</f>
        <v>1080</v>
      </c>
      <c r="D132" s="64">
        <f t="shared" ref="D132:E132" si="42">D130+D131</f>
        <v>148.35</v>
      </c>
      <c r="E132" s="64">
        <f t="shared" si="42"/>
        <v>412.74</v>
      </c>
      <c r="F132" s="49">
        <f>F130+F131</f>
        <v>144.95428800000002</v>
      </c>
      <c r="G132" s="66">
        <f>SUM(G130:G131)</f>
        <v>659.62625000000003</v>
      </c>
      <c r="H132" s="66">
        <f>SUM(H128:H131)</f>
        <v>0</v>
      </c>
      <c r="I132" s="66">
        <f>SUM(I130:I131)</f>
        <v>0</v>
      </c>
      <c r="J132" s="51">
        <f t="shared" si="36"/>
        <v>3.5484362819096416</v>
      </c>
      <c r="K132" s="56"/>
      <c r="L132" s="80">
        <f>SUM(L130:L131)</f>
        <v>234.0641718</v>
      </c>
      <c r="M132" s="55"/>
      <c r="N132" s="55"/>
      <c r="O132" s="51">
        <f t="shared" si="21"/>
        <v>234.0641718</v>
      </c>
      <c r="P132" s="67">
        <f t="shared" si="40"/>
        <v>3.5484362819096416</v>
      </c>
    </row>
    <row r="133" spans="1:16" ht="18" customHeight="1">
      <c r="A133" s="69"/>
      <c r="B133" s="61"/>
      <c r="C133" s="64"/>
      <c r="D133" s="62"/>
      <c r="E133" s="62"/>
      <c r="F133" s="49"/>
      <c r="G133" s="52"/>
      <c r="H133" s="50"/>
      <c r="I133" s="52"/>
      <c r="J133" s="51"/>
      <c r="K133" s="56"/>
      <c r="L133" s="52"/>
      <c r="M133" s="55"/>
      <c r="N133" s="55"/>
      <c r="O133" s="51">
        <f t="shared" si="21"/>
        <v>0</v>
      </c>
      <c r="P133" s="54">
        <f t="shared" si="40"/>
        <v>0</v>
      </c>
    </row>
    <row r="134" spans="1:16" ht="18" customHeight="1">
      <c r="A134" s="75" t="s">
        <v>110</v>
      </c>
      <c r="B134" s="61" t="s">
        <v>111</v>
      </c>
      <c r="C134" s="64"/>
      <c r="D134" s="62"/>
      <c r="E134" s="62"/>
      <c r="F134" s="49"/>
      <c r="G134" s="66"/>
      <c r="H134" s="66"/>
      <c r="I134" s="66"/>
      <c r="J134" s="51"/>
      <c r="K134" s="56"/>
      <c r="L134" s="66"/>
      <c r="M134" s="55"/>
      <c r="N134" s="55"/>
      <c r="O134" s="51">
        <f t="shared" si="21"/>
        <v>0</v>
      </c>
      <c r="P134" s="67">
        <f t="shared" si="40"/>
        <v>0</v>
      </c>
    </row>
    <row r="135" spans="1:16" ht="18" customHeight="1">
      <c r="A135" s="94"/>
      <c r="B135" s="95" t="s">
        <v>112</v>
      </c>
      <c r="C135" s="64">
        <v>1000</v>
      </c>
      <c r="D135" s="64">
        <v>7.5</v>
      </c>
      <c r="E135" s="62">
        <v>75</v>
      </c>
      <c r="F135" s="49">
        <f>E135*0.3512</f>
        <v>26.34</v>
      </c>
      <c r="G135" s="66">
        <f>'[18]JODHPUR VP'!$BZ$135</f>
        <v>82.839021000000002</v>
      </c>
      <c r="H135" s="50">
        <f t="shared" ref="H135:H136" si="43">I135</f>
        <v>15.4143569</v>
      </c>
      <c r="I135" s="66">
        <f>'[18]JODHPUR VP'!CA135</f>
        <v>15.4143569</v>
      </c>
      <c r="J135" s="51">
        <f t="shared" si="36"/>
        <v>2.0965551729540599</v>
      </c>
      <c r="K135" s="56"/>
      <c r="L135" s="66">
        <f>'[18]JODHPUR VP'!CB135</f>
        <v>17.3676578</v>
      </c>
      <c r="M135" s="55"/>
      <c r="N135" s="55"/>
      <c r="O135" s="51">
        <f t="shared" si="21"/>
        <v>32.782014699999998</v>
      </c>
      <c r="P135" s="54"/>
    </row>
    <row r="136" spans="1:16" ht="18" customHeight="1">
      <c r="A136" s="94"/>
      <c r="B136" s="95" t="s">
        <v>113</v>
      </c>
      <c r="C136" s="64">
        <v>400</v>
      </c>
      <c r="D136" s="64">
        <v>8.36</v>
      </c>
      <c r="E136" s="62">
        <v>33.44</v>
      </c>
      <c r="F136" s="49">
        <f>E136*0.3512</f>
        <v>11.744128</v>
      </c>
      <c r="G136" s="66">
        <f>'[18]JODHPUR VP'!$BZ$136</f>
        <v>34.663356</v>
      </c>
      <c r="H136" s="50">
        <f t="shared" si="43"/>
        <v>8.3286090000000002</v>
      </c>
      <c r="I136" s="66">
        <f>'[18]JODHPUR VP'!CA136</f>
        <v>8.3286090000000002</v>
      </c>
      <c r="J136" s="51">
        <f t="shared" si="36"/>
        <v>2.7247223840646013</v>
      </c>
      <c r="K136" s="56"/>
      <c r="L136" s="66">
        <f>'[18]JODHPUR VP'!CB136+'[19]Addition Table'!$K$21</f>
        <v>9.4448021999999998</v>
      </c>
      <c r="M136" s="55"/>
      <c r="N136" s="55"/>
      <c r="O136" s="51">
        <f t="shared" si="21"/>
        <v>17.773411199999998</v>
      </c>
      <c r="P136" s="54"/>
    </row>
    <row r="137" spans="1:16" ht="18" customHeight="1">
      <c r="A137" s="96"/>
      <c r="B137" s="61" t="s">
        <v>63</v>
      </c>
      <c r="C137" s="64">
        <f>SUM(C135:C136)</f>
        <v>1400</v>
      </c>
      <c r="D137" s="62"/>
      <c r="E137" s="62"/>
      <c r="F137" s="49">
        <f>SUM(F135:F136)</f>
        <v>38.084128</v>
      </c>
      <c r="G137" s="52">
        <f>SUM(G135:G136)</f>
        <v>117.502377</v>
      </c>
      <c r="H137" s="50">
        <f>I137</f>
        <v>23.742965900000002</v>
      </c>
      <c r="I137" s="52">
        <f>SUM(I135:I136)</f>
        <v>23.742965900000002</v>
      </c>
      <c r="J137" s="51">
        <f t="shared" si="36"/>
        <v>2.2818653277116261</v>
      </c>
      <c r="K137" s="56"/>
      <c r="L137" s="52">
        <f>SUM(L135:L136)</f>
        <v>26.812460000000002</v>
      </c>
      <c r="M137" s="55"/>
      <c r="N137" s="55"/>
      <c r="O137" s="51">
        <f t="shared" si="21"/>
        <v>50.555425900000003</v>
      </c>
      <c r="P137" s="54">
        <f t="shared" si="40"/>
        <v>4.3025023995897547</v>
      </c>
    </row>
    <row r="138" spans="1:16" ht="18" customHeight="1">
      <c r="A138" s="94"/>
      <c r="B138" s="95" t="s">
        <v>112</v>
      </c>
      <c r="C138" s="64"/>
      <c r="D138" s="62"/>
      <c r="E138" s="62"/>
      <c r="F138" s="49"/>
      <c r="G138" s="52">
        <f>'[18]JODHPUR VP'!$BZ$138</f>
        <v>0</v>
      </c>
      <c r="H138" s="50">
        <f>I138</f>
        <v>0</v>
      </c>
      <c r="I138" s="52">
        <f>'[18]JODHPUR VP'!CA138</f>
        <v>0</v>
      </c>
      <c r="J138" s="51"/>
      <c r="K138" s="56"/>
      <c r="L138" s="52">
        <f>'[18]JODHPUR VP'!CB138+'[18]additional entry 27.09.2023'!$P$21</f>
        <v>1.5000979999999999</v>
      </c>
      <c r="M138" s="55"/>
      <c r="N138" s="55"/>
      <c r="O138" s="51">
        <f t="shared" si="21"/>
        <v>1.5000979999999999</v>
      </c>
      <c r="P138" s="54">
        <f t="shared" si="40"/>
        <v>0</v>
      </c>
    </row>
    <row r="139" spans="1:16" ht="18" customHeight="1">
      <c r="A139" s="94"/>
      <c r="B139" s="95" t="s">
        <v>113</v>
      </c>
      <c r="C139" s="64"/>
      <c r="D139" s="62"/>
      <c r="E139" s="62"/>
      <c r="F139" s="49"/>
      <c r="G139" s="66">
        <f>'[18]JODHPUR VP'!$BZ$139</f>
        <v>0</v>
      </c>
      <c r="H139" s="66"/>
      <c r="I139" s="66">
        <f>'[18]JODHPUR VP'!CA139</f>
        <v>0</v>
      </c>
      <c r="J139" s="51"/>
      <c r="K139" s="56"/>
      <c r="L139" s="66">
        <f>'[18]JODHPUR VP'!CB139</f>
        <v>14.5003382</v>
      </c>
      <c r="M139" s="55"/>
      <c r="N139" s="55"/>
      <c r="O139" s="51">
        <f t="shared" si="21"/>
        <v>14.5003382</v>
      </c>
      <c r="P139" s="67">
        <f t="shared" si="40"/>
        <v>0</v>
      </c>
    </row>
    <row r="140" spans="1:16" ht="18" customHeight="1">
      <c r="A140" s="96"/>
      <c r="B140" s="97" t="s">
        <v>64</v>
      </c>
      <c r="C140" s="64">
        <f>C138+C139</f>
        <v>0</v>
      </c>
      <c r="D140" s="62"/>
      <c r="E140" s="62"/>
      <c r="F140" s="49"/>
      <c r="G140" s="52">
        <f>SUM(G138:G139)</f>
        <v>0</v>
      </c>
      <c r="H140" s="50">
        <f t="shared" ref="H140:H142" si="44">I140</f>
        <v>0</v>
      </c>
      <c r="I140" s="52">
        <f>SUM(I138:I139)</f>
        <v>0</v>
      </c>
      <c r="J140" s="51"/>
      <c r="K140" s="56"/>
      <c r="L140" s="52">
        <f>SUM(L138:L139)</f>
        <v>16.000436199999999</v>
      </c>
      <c r="M140" s="55"/>
      <c r="N140" s="55"/>
      <c r="O140" s="51">
        <f t="shared" si="21"/>
        <v>16.000436199999999</v>
      </c>
      <c r="P140" s="54">
        <f t="shared" si="40"/>
        <v>0</v>
      </c>
    </row>
    <row r="141" spans="1:16" s="68" customFormat="1" ht="18" customHeight="1">
      <c r="A141" s="94"/>
      <c r="B141" s="61" t="s">
        <v>68</v>
      </c>
      <c r="C141" s="64">
        <f>C137+C140</f>
        <v>1400</v>
      </c>
      <c r="D141" s="62"/>
      <c r="E141" s="62"/>
      <c r="F141" s="49"/>
      <c r="G141" s="52">
        <f>SUM(G137,G140)</f>
        <v>117.502377</v>
      </c>
      <c r="H141" s="50">
        <f t="shared" si="44"/>
        <v>23.742965900000002</v>
      </c>
      <c r="I141" s="52">
        <f>SUM(I137,I140)</f>
        <v>23.742965900000002</v>
      </c>
      <c r="J141" s="51">
        <f t="shared" si="36"/>
        <v>3.643577031637411</v>
      </c>
      <c r="K141" s="56"/>
      <c r="L141" s="92">
        <f>SUM(L137,L140)</f>
        <v>42.812896199999997</v>
      </c>
      <c r="M141" s="55"/>
      <c r="N141" s="55"/>
      <c r="O141" s="51">
        <f t="shared" si="21"/>
        <v>66.555862099999999</v>
      </c>
      <c r="P141" s="54">
        <f t="shared" si="40"/>
        <v>5.6642141035155404</v>
      </c>
    </row>
    <row r="142" spans="1:16" ht="18" customHeight="1">
      <c r="A142" s="94"/>
      <c r="B142" s="61"/>
      <c r="C142" s="64"/>
      <c r="D142" s="62"/>
      <c r="E142" s="62"/>
      <c r="F142" s="49"/>
      <c r="G142" s="52"/>
      <c r="H142" s="50">
        <f t="shared" si="44"/>
        <v>0</v>
      </c>
      <c r="I142" s="52"/>
      <c r="J142" s="51"/>
      <c r="K142" s="56"/>
      <c r="L142" s="52"/>
      <c r="M142" s="55"/>
      <c r="N142" s="55"/>
      <c r="O142" s="51">
        <f t="shared" si="21"/>
        <v>0</v>
      </c>
      <c r="P142" s="54">
        <f t="shared" si="40"/>
        <v>0</v>
      </c>
    </row>
    <row r="143" spans="1:16" ht="18" customHeight="1">
      <c r="A143" s="75" t="s">
        <v>114</v>
      </c>
      <c r="B143" s="61" t="s">
        <v>115</v>
      </c>
      <c r="C143" s="64">
        <v>1020</v>
      </c>
      <c r="D143" s="62">
        <v>1.47</v>
      </c>
      <c r="E143" s="62">
        <v>14.993999999999998</v>
      </c>
      <c r="F143" s="49">
        <f>E143*0.3512</f>
        <v>5.2658927999999996</v>
      </c>
      <c r="G143" s="66">
        <f>'[18]JODHPUR VP'!$BZ$143</f>
        <v>11.899431</v>
      </c>
      <c r="H143" s="66">
        <f>H142+H139</f>
        <v>0</v>
      </c>
      <c r="I143" s="66">
        <f>'[18]JODHPUR VP'!CA143</f>
        <v>0</v>
      </c>
      <c r="J143" s="51">
        <f t="shared" si="36"/>
        <v>2.2660000297493217</v>
      </c>
      <c r="K143" s="56"/>
      <c r="L143" s="66">
        <f>'[18]JODHPUR VP'!CB143</f>
        <v>2.6964111000000002</v>
      </c>
      <c r="M143" s="55"/>
      <c r="N143" s="55"/>
      <c r="O143" s="51">
        <f t="shared" si="21"/>
        <v>2.6964111000000002</v>
      </c>
      <c r="P143" s="67">
        <f t="shared" si="40"/>
        <v>2.2660000297493217</v>
      </c>
    </row>
    <row r="144" spans="1:16" ht="18" customHeight="1">
      <c r="A144" s="69"/>
      <c r="B144" s="70" t="s">
        <v>64</v>
      </c>
      <c r="C144" s="64"/>
      <c r="D144" s="62"/>
      <c r="E144" s="62"/>
      <c r="F144" s="49"/>
      <c r="G144" s="66">
        <f>'[18]JODHPUR VP'!$BZ$144</f>
        <v>0</v>
      </c>
      <c r="H144" s="82"/>
      <c r="I144" s="66">
        <f>'[18]JODHPUR VP'!CA144</f>
        <v>0</v>
      </c>
      <c r="J144" s="51"/>
      <c r="K144" s="56"/>
      <c r="L144" s="66">
        <f>'[18]JODHPUR VP'!CB144</f>
        <v>0</v>
      </c>
      <c r="M144" s="55"/>
      <c r="N144" s="55"/>
      <c r="O144" s="51">
        <f t="shared" si="21"/>
        <v>0</v>
      </c>
      <c r="P144" s="54"/>
    </row>
    <row r="145" spans="1:18" s="68" customFormat="1" ht="18" customHeight="1">
      <c r="A145" s="98"/>
      <c r="B145" s="99" t="s">
        <v>116</v>
      </c>
      <c r="C145" s="64">
        <f>C143+C144</f>
        <v>1020</v>
      </c>
      <c r="D145" s="62"/>
      <c r="E145" s="62"/>
      <c r="F145" s="49">
        <f>F143+F144</f>
        <v>5.2658927999999996</v>
      </c>
      <c r="G145" s="52">
        <f>SUM(G143:G144)</f>
        <v>11.899431</v>
      </c>
      <c r="H145" s="50">
        <f>I145</f>
        <v>0</v>
      </c>
      <c r="I145" s="52">
        <f>SUM(I143:I144)</f>
        <v>0</v>
      </c>
      <c r="J145" s="51">
        <f t="shared" si="36"/>
        <v>2.2660000297493217</v>
      </c>
      <c r="K145" s="56"/>
      <c r="L145" s="93">
        <f>SUM(L143:L144)</f>
        <v>2.6964111000000002</v>
      </c>
      <c r="M145" s="55"/>
      <c r="N145" s="55"/>
      <c r="O145" s="51">
        <f t="shared" ref="O145:O209" si="45">I145+L145</f>
        <v>2.6964111000000002</v>
      </c>
      <c r="P145" s="67">
        <f>IFERROR(O145/G145*10,0)</f>
        <v>2.2660000297493217</v>
      </c>
    </row>
    <row r="146" spans="1:18" ht="18" customHeight="1">
      <c r="A146" s="98"/>
      <c r="B146" s="99"/>
      <c r="C146" s="64"/>
      <c r="D146" s="62"/>
      <c r="E146" s="62"/>
      <c r="F146" s="49"/>
      <c r="G146" s="52"/>
      <c r="H146" s="50">
        <f>I146</f>
        <v>0</v>
      </c>
      <c r="I146" s="52"/>
      <c r="J146" s="51"/>
      <c r="K146" s="56"/>
      <c r="L146" s="52"/>
      <c r="M146" s="55"/>
      <c r="N146" s="55"/>
      <c r="O146" s="51">
        <f t="shared" si="45"/>
        <v>0</v>
      </c>
      <c r="P146" s="54">
        <f>IFERROR(O146/G146*10,0)</f>
        <v>0</v>
      </c>
    </row>
    <row r="147" spans="1:18" s="68" customFormat="1" ht="18" customHeight="1">
      <c r="A147" s="100" t="s">
        <v>117</v>
      </c>
      <c r="B147" s="101" t="s">
        <v>118</v>
      </c>
      <c r="C147" s="64"/>
      <c r="D147" s="62"/>
      <c r="E147" s="62"/>
      <c r="F147" s="49"/>
      <c r="G147" s="66"/>
      <c r="H147" s="66">
        <f>H145+H146</f>
        <v>0</v>
      </c>
      <c r="I147" s="66"/>
      <c r="J147" s="51"/>
      <c r="K147" s="56"/>
      <c r="L147" s="66"/>
      <c r="M147" s="55"/>
      <c r="N147" s="55"/>
      <c r="O147" s="51">
        <f t="shared" si="45"/>
        <v>0</v>
      </c>
      <c r="P147" s="67">
        <f>IFERROR(O147/G147*10,0)</f>
        <v>0</v>
      </c>
    </row>
    <row r="148" spans="1:18" s="68" customFormat="1" ht="18" customHeight="1">
      <c r="A148" s="102">
        <v>1</v>
      </c>
      <c r="B148" s="101" t="s">
        <v>119</v>
      </c>
      <c r="C148" s="64"/>
      <c r="D148" s="62"/>
      <c r="E148" s="62"/>
      <c r="F148" s="49"/>
      <c r="G148" s="66"/>
      <c r="H148" s="82"/>
      <c r="I148" s="66"/>
      <c r="J148" s="51"/>
      <c r="K148" s="56"/>
      <c r="L148" s="66"/>
      <c r="M148" s="55"/>
      <c r="N148" s="55"/>
      <c r="O148" s="51">
        <f t="shared" si="45"/>
        <v>0</v>
      </c>
      <c r="P148" s="54"/>
    </row>
    <row r="149" spans="1:18" s="68" customFormat="1" ht="18" customHeight="1">
      <c r="A149" s="60"/>
      <c r="B149" s="46" t="s">
        <v>120</v>
      </c>
      <c r="C149" s="64">
        <v>1240</v>
      </c>
      <c r="D149" s="62"/>
      <c r="E149" s="62">
        <v>1240</v>
      </c>
      <c r="F149" s="49">
        <f>E149*0.3512</f>
        <v>435.488</v>
      </c>
      <c r="G149" s="66">
        <f>'[21]RVUN Stationwise'!BJ62</f>
        <v>2536.9357777320001</v>
      </c>
      <c r="H149" s="50">
        <f t="shared" ref="H149:H214" si="46">I149</f>
        <v>174.67052763702171</v>
      </c>
      <c r="I149" s="66">
        <f>'[21]RVUN Stationwise'!BK62</f>
        <v>174.67052763702171</v>
      </c>
      <c r="J149" s="51">
        <f t="shared" si="36"/>
        <v>3.3334926329458412</v>
      </c>
      <c r="K149" s="56"/>
      <c r="L149" s="66">
        <f>'[21]RVUN Stationwise'!BL62</f>
        <v>845.68567253263507</v>
      </c>
      <c r="M149" s="55"/>
      <c r="N149" s="55"/>
      <c r="O149" s="51">
        <f t="shared" si="45"/>
        <v>1020.3562001696567</v>
      </c>
      <c r="P149" s="54"/>
      <c r="R149" s="81"/>
    </row>
    <row r="150" spans="1:18" s="68" customFormat="1" ht="18" customHeight="1">
      <c r="A150" s="60"/>
      <c r="B150" s="46" t="s">
        <v>121</v>
      </c>
      <c r="C150" s="64">
        <v>1500</v>
      </c>
      <c r="D150" s="62"/>
      <c r="E150" s="62">
        <v>1500</v>
      </c>
      <c r="F150" s="49">
        <f t="shared" ref="F150:F161" si="47">E150*0.3512</f>
        <v>526.80000000000007</v>
      </c>
      <c r="G150" s="66">
        <f>'[21]RVUN Stationwise'!BJ63</f>
        <v>2136.1294372856</v>
      </c>
      <c r="H150" s="50">
        <f t="shared" si="46"/>
        <v>182.23472482759169</v>
      </c>
      <c r="I150" s="66">
        <f>'[21]RVUN Stationwise'!BK63</f>
        <v>182.23472482759169</v>
      </c>
      <c r="J150" s="51">
        <f t="shared" si="36"/>
        <v>4.2847590224780872</v>
      </c>
      <c r="K150" s="56"/>
      <c r="L150" s="66">
        <f>'[21]RVUN Stationwise'!BL63</f>
        <v>915.27998795905148</v>
      </c>
      <c r="M150" s="55"/>
      <c r="N150" s="55"/>
      <c r="O150" s="51">
        <f t="shared" si="45"/>
        <v>1097.5147127866433</v>
      </c>
      <c r="P150" s="67"/>
    </row>
    <row r="151" spans="1:18" s="68" customFormat="1" ht="18" customHeight="1">
      <c r="A151" s="60"/>
      <c r="B151" s="46" t="s">
        <v>122</v>
      </c>
      <c r="C151" s="64">
        <v>660</v>
      </c>
      <c r="D151" s="62"/>
      <c r="E151" s="62">
        <v>660</v>
      </c>
      <c r="F151" s="49">
        <f t="shared" si="47"/>
        <v>231.792</v>
      </c>
      <c r="G151" s="51">
        <f>'[21]RVUN Stationwise'!BJ64</f>
        <v>537.00063911999996</v>
      </c>
      <c r="H151" s="50">
        <f t="shared" si="46"/>
        <v>110.44108496712001</v>
      </c>
      <c r="I151" s="51">
        <f>'[21]RVUN Stationwise'!BK64</f>
        <v>110.44108496712001</v>
      </c>
      <c r="J151" s="51">
        <f t="shared" si="36"/>
        <v>5.7777856949902153</v>
      </c>
      <c r="K151" s="56"/>
      <c r="L151" s="51">
        <f>'[21]RVUN Stationwise'!BL64</f>
        <v>310.26746109081387</v>
      </c>
      <c r="M151" s="55"/>
      <c r="N151" s="55"/>
      <c r="O151" s="51">
        <f t="shared" si="45"/>
        <v>420.70854605793386</v>
      </c>
      <c r="P151" s="54">
        <f t="shared" ref="P151:P167" si="48">IFERROR(O151/G151*10,0)</f>
        <v>7.8344142522318467</v>
      </c>
    </row>
    <row r="152" spans="1:18" s="68" customFormat="1" ht="18" customHeight="1">
      <c r="A152" s="60"/>
      <c r="B152" s="46" t="s">
        <v>123</v>
      </c>
      <c r="C152" s="64">
        <v>660</v>
      </c>
      <c r="D152" s="62"/>
      <c r="E152" s="62">
        <v>660</v>
      </c>
      <c r="F152" s="49">
        <f t="shared" si="47"/>
        <v>231.792</v>
      </c>
      <c r="G152" s="51">
        <f>'[21]RVUN Stationwise'!BJ65</f>
        <v>1066.2266756888</v>
      </c>
      <c r="H152" s="50">
        <f t="shared" si="46"/>
        <v>207.78494187688034</v>
      </c>
      <c r="I152" s="51">
        <f>'[21]RVUN Stationwise'!BK65</f>
        <v>207.78494187688034</v>
      </c>
      <c r="J152" s="51">
        <f t="shared" si="36"/>
        <v>3.9808196438068566</v>
      </c>
      <c r="K152" s="56"/>
      <c r="L152" s="51">
        <f>'[21]RVUN Stationwise'!BL65</f>
        <v>424.44560953328579</v>
      </c>
      <c r="M152" s="55"/>
      <c r="N152" s="55"/>
      <c r="O152" s="51">
        <f t="shared" si="45"/>
        <v>632.23055141016607</v>
      </c>
      <c r="P152" s="54">
        <f t="shared" si="48"/>
        <v>5.9296073323407956</v>
      </c>
    </row>
    <row r="153" spans="1:18" s="68" customFormat="1" ht="18" customHeight="1">
      <c r="A153" s="60"/>
      <c r="B153" s="46" t="s">
        <v>124</v>
      </c>
      <c r="C153" s="64">
        <v>1000</v>
      </c>
      <c r="D153" s="62"/>
      <c r="E153" s="62">
        <v>1000</v>
      </c>
      <c r="F153" s="49">
        <f t="shared" si="47"/>
        <v>351.2</v>
      </c>
      <c r="G153" s="51">
        <f>'[21]RVUN Stationwise'!BJ67</f>
        <v>1897.6440871687998</v>
      </c>
      <c r="H153" s="50">
        <f t="shared" si="46"/>
        <v>276.07352682015295</v>
      </c>
      <c r="I153" s="51">
        <f>'[21]RVUN Stationwise'!BK67</f>
        <v>276.07352682015295</v>
      </c>
      <c r="J153" s="51">
        <f t="shared" si="36"/>
        <v>3.2137909099836062</v>
      </c>
      <c r="K153" s="56"/>
      <c r="L153" s="51">
        <f>'[21]RVUN Stationwise'!BL67</f>
        <v>609.86313177272268</v>
      </c>
      <c r="M153" s="55"/>
      <c r="N153" s="55"/>
      <c r="O153" s="51">
        <f t="shared" si="45"/>
        <v>885.93665859287557</v>
      </c>
      <c r="P153" s="54">
        <f t="shared" si="48"/>
        <v>4.6686133853195493</v>
      </c>
    </row>
    <row r="154" spans="1:18" s="68" customFormat="1" ht="18" customHeight="1">
      <c r="A154" s="60"/>
      <c r="B154" s="46" t="s">
        <v>125</v>
      </c>
      <c r="C154" s="64">
        <v>1320</v>
      </c>
      <c r="D154" s="62"/>
      <c r="E154" s="62">
        <v>1320</v>
      </c>
      <c r="F154" s="49">
        <f t="shared" si="47"/>
        <v>463.584</v>
      </c>
      <c r="G154" s="51">
        <f>'[21]RVUN Stationwise'!BJ68</f>
        <v>2524.1299622984002</v>
      </c>
      <c r="H154" s="50">
        <f t="shared" si="46"/>
        <v>442.00578980268557</v>
      </c>
      <c r="I154" s="51">
        <f>'[21]RVUN Stationwise'!BK68</f>
        <v>442.00578980268557</v>
      </c>
      <c r="J154" s="51">
        <f t="shared" si="36"/>
        <v>3.0393306602293277</v>
      </c>
      <c r="K154" s="56"/>
      <c r="L154" s="51">
        <f>'[21]RVUN Stationwise'!BL68</f>
        <v>767.16655848170251</v>
      </c>
      <c r="M154" s="55"/>
      <c r="N154" s="55"/>
      <c r="O154" s="51">
        <f t="shared" si="45"/>
        <v>1209.1723482843881</v>
      </c>
      <c r="P154" s="54"/>
    </row>
    <row r="155" spans="1:18" s="68" customFormat="1" ht="18" customHeight="1">
      <c r="A155" s="60"/>
      <c r="B155" s="46" t="s">
        <v>126</v>
      </c>
      <c r="C155" s="64">
        <v>270.5</v>
      </c>
      <c r="D155" s="62"/>
      <c r="E155" s="62">
        <v>270.5</v>
      </c>
      <c r="F155" s="49">
        <f t="shared" si="47"/>
        <v>94.999600000000001</v>
      </c>
      <c r="G155" s="51">
        <f>'[21]RVUN Stationwise'!BJ70</f>
        <v>463.16686184880001</v>
      </c>
      <c r="H155" s="50">
        <f t="shared" si="46"/>
        <v>55.370683680297148</v>
      </c>
      <c r="I155" s="51">
        <f>'[21]RVUN Stationwise'!BK70</f>
        <v>55.370683680297148</v>
      </c>
      <c r="J155" s="51">
        <f t="shared" si="36"/>
        <v>5.5575188155367137</v>
      </c>
      <c r="K155" s="56"/>
      <c r="L155" s="51">
        <f>'[21]RVUN Stationwise'!BL70</f>
        <v>257.40585494577999</v>
      </c>
      <c r="M155" s="55"/>
      <c r="N155" s="55"/>
      <c r="O155" s="51">
        <f t="shared" si="45"/>
        <v>312.77653862607713</v>
      </c>
      <c r="P155" s="54">
        <f t="shared" si="48"/>
        <v>6.7529990677135814</v>
      </c>
    </row>
    <row r="156" spans="1:18" s="68" customFormat="1" ht="18" customHeight="1">
      <c r="A156" s="60"/>
      <c r="B156" s="46" t="s">
        <v>127</v>
      </c>
      <c r="C156" s="64">
        <v>1200</v>
      </c>
      <c r="D156" s="62"/>
      <c r="E156" s="62">
        <v>1200</v>
      </c>
      <c r="F156" s="49">
        <f t="shared" si="47"/>
        <v>421.44</v>
      </c>
      <c r="G156" s="51">
        <f>'[21]RVUN Stationwise'!BJ71</f>
        <v>2072.1833876607998</v>
      </c>
      <c r="H156" s="50">
        <f t="shared" si="46"/>
        <v>360.8092500679287</v>
      </c>
      <c r="I156" s="51">
        <f>'[21]RVUN Stationwise'!BK71</f>
        <v>360.8092500679287</v>
      </c>
      <c r="J156" s="51">
        <f t="shared" si="36"/>
        <v>3.3557120590135439</v>
      </c>
      <c r="K156" s="56"/>
      <c r="L156" s="51">
        <f>'[21]RVUN Stationwise'!BL71</f>
        <v>695.36507824608827</v>
      </c>
      <c r="M156" s="55"/>
      <c r="N156" s="55"/>
      <c r="O156" s="51">
        <f t="shared" si="45"/>
        <v>1056.174328314017</v>
      </c>
      <c r="P156" s="54">
        <f t="shared" si="48"/>
        <v>5.0969153338609061</v>
      </c>
    </row>
    <row r="157" spans="1:18" s="68" customFormat="1" ht="18" customHeight="1">
      <c r="A157" s="60"/>
      <c r="B157" s="46" t="s">
        <v>128</v>
      </c>
      <c r="C157" s="64">
        <v>140</v>
      </c>
      <c r="D157" s="62"/>
      <c r="E157" s="62">
        <v>140</v>
      </c>
      <c r="F157" s="49">
        <f t="shared" si="47"/>
        <v>49.167999999999999</v>
      </c>
      <c r="G157" s="51">
        <f>'[21]RVUN Stationwise'!BJ72</f>
        <v>83.985371662400013</v>
      </c>
      <c r="H157" s="50">
        <f t="shared" si="46"/>
        <v>18.907150768266664</v>
      </c>
      <c r="I157" s="51">
        <f>'[21]RVUN Stationwise'!BK72</f>
        <v>18.907150768266664</v>
      </c>
      <c r="J157" s="51">
        <f t="shared" si="36"/>
        <v>0.29999999761482271</v>
      </c>
      <c r="K157" s="56"/>
      <c r="L157" s="51">
        <f>'[21]RVUN Stationwise'!BL72</f>
        <v>2.5195611298400005</v>
      </c>
      <c r="M157" s="55"/>
      <c r="N157" s="55"/>
      <c r="O157" s="51">
        <f t="shared" si="45"/>
        <v>21.426711898106664</v>
      </c>
      <c r="P157" s="54">
        <f t="shared" si="48"/>
        <v>2.5512433265446077</v>
      </c>
    </row>
    <row r="158" spans="1:18" s="68" customFormat="1" ht="18" customHeight="1">
      <c r="A158" s="60"/>
      <c r="B158" s="46" t="s">
        <v>129</v>
      </c>
      <c r="C158" s="64">
        <v>0.97</v>
      </c>
      <c r="D158" s="62"/>
      <c r="E158" s="64">
        <v>0.97</v>
      </c>
      <c r="F158" s="49">
        <f t="shared" si="47"/>
        <v>0.34066400000000002</v>
      </c>
      <c r="G158" s="51">
        <f>'[21]RVUN Stationwise'!BJ73</f>
        <v>0.29678788160000003</v>
      </c>
      <c r="H158" s="50">
        <f t="shared" si="46"/>
        <v>1.404977544E-2</v>
      </c>
      <c r="I158" s="51">
        <f>'[21]RVUN Stationwise'!BK73</f>
        <v>1.404977544E-2</v>
      </c>
      <c r="J158" s="51">
        <f t="shared" si="36"/>
        <v>3.6866056159080047</v>
      </c>
      <c r="K158" s="56"/>
      <c r="L158" s="51">
        <f>'[21]RVUN Stationwise'!BL73</f>
        <v>0.10941398710400001</v>
      </c>
      <c r="M158" s="55"/>
      <c r="N158" s="55"/>
      <c r="O158" s="51">
        <f t="shared" si="45"/>
        <v>0.123463762544</v>
      </c>
      <c r="P158" s="54">
        <f t="shared" si="48"/>
        <v>4.160000127983662</v>
      </c>
    </row>
    <row r="159" spans="1:18" s="68" customFormat="1" ht="18" customHeight="1">
      <c r="A159" s="60"/>
      <c r="B159" s="46" t="s">
        <v>130</v>
      </c>
      <c r="C159" s="64">
        <v>6</v>
      </c>
      <c r="D159" s="62"/>
      <c r="E159" s="64">
        <v>6</v>
      </c>
      <c r="F159" s="49">
        <f t="shared" si="47"/>
        <v>2.1072000000000002</v>
      </c>
      <c r="G159" s="51">
        <f>'[21]RVUN Stationwise'!BJ74</f>
        <v>2.1898394672000001</v>
      </c>
      <c r="H159" s="50">
        <f t="shared" si="46"/>
        <v>0.26003442991999998</v>
      </c>
      <c r="I159" s="51">
        <f>'[21]RVUN Stationwise'!BK74</f>
        <v>0.26003442991999998</v>
      </c>
      <c r="J159" s="51">
        <f t="shared" si="36"/>
        <v>2.9725409821182538</v>
      </c>
      <c r="K159" s="56"/>
      <c r="L159" s="51">
        <f>'[21]RVUN Stationwise'!BL74</f>
        <v>0.65093875605120011</v>
      </c>
      <c r="M159" s="55"/>
      <c r="N159" s="55"/>
      <c r="O159" s="51">
        <f t="shared" si="45"/>
        <v>0.91097318597120003</v>
      </c>
      <c r="P159" s="54">
        <f t="shared" si="48"/>
        <v>4.1599998521170134</v>
      </c>
    </row>
    <row r="160" spans="1:18" s="68" customFormat="1" ht="18" customHeight="1">
      <c r="A160" s="60"/>
      <c r="B160" s="46" t="s">
        <v>131</v>
      </c>
      <c r="C160" s="64">
        <v>16.89</v>
      </c>
      <c r="D160" s="62"/>
      <c r="E160" s="64">
        <v>16.89</v>
      </c>
      <c r="F160" s="49">
        <f t="shared" si="47"/>
        <v>5.9317680000000008</v>
      </c>
      <c r="G160" s="51">
        <f>'[21]RVUN Stationwise'!BJ75</f>
        <v>0.2232027016</v>
      </c>
      <c r="H160" s="50">
        <f t="shared" si="46"/>
        <v>3.7401668319999998E-2</v>
      </c>
      <c r="I160" s="51">
        <f>'[21]RVUN Stationwise'!BK75</f>
        <v>3.7401668319999998E-2</v>
      </c>
      <c r="J160" s="51">
        <f t="shared" si="36"/>
        <v>2.4843184687330866</v>
      </c>
      <c r="K160" s="56"/>
      <c r="L160" s="51">
        <f>'[21]RVUN Stationwise'!BL75</f>
        <v>5.5450659385600003E-2</v>
      </c>
      <c r="M160" s="55"/>
      <c r="N160" s="55"/>
      <c r="O160" s="51">
        <f t="shared" si="45"/>
        <v>9.2852327705600007E-2</v>
      </c>
      <c r="P160" s="54">
        <f t="shared" si="48"/>
        <v>4.1600001720409283</v>
      </c>
    </row>
    <row r="161" spans="1:16" s="68" customFormat="1" ht="18" customHeight="1">
      <c r="A161" s="60"/>
      <c r="B161" s="46" t="s">
        <v>132</v>
      </c>
      <c r="C161" s="64">
        <v>330</v>
      </c>
      <c r="D161" s="62"/>
      <c r="E161" s="62">
        <v>330</v>
      </c>
      <c r="F161" s="49">
        <f t="shared" si="47"/>
        <v>115.896</v>
      </c>
      <c r="G161" s="51">
        <f>'[21]RVUN Stationwise'!BJ76</f>
        <v>0</v>
      </c>
      <c r="H161" s="50">
        <f t="shared" si="46"/>
        <v>0</v>
      </c>
      <c r="I161" s="51">
        <f>'[21]RVUN Stationwise'!BK76</f>
        <v>0</v>
      </c>
      <c r="J161" s="51" t="e">
        <f t="shared" si="36"/>
        <v>#DIV/0!</v>
      </c>
      <c r="K161" s="56"/>
      <c r="L161" s="51">
        <f>'[21]RVUN Stationwise'!BL76</f>
        <v>14.799118999999999</v>
      </c>
      <c r="M161" s="55"/>
      <c r="N161" s="55"/>
      <c r="O161" s="51">
        <f t="shared" si="45"/>
        <v>14.799118999999999</v>
      </c>
      <c r="P161" s="54">
        <f t="shared" si="48"/>
        <v>0</v>
      </c>
    </row>
    <row r="162" spans="1:16" s="68" customFormat="1" ht="18" customHeight="1">
      <c r="A162" s="60"/>
      <c r="B162" s="46" t="s">
        <v>62</v>
      </c>
      <c r="C162" s="64"/>
      <c r="D162" s="62"/>
      <c r="E162" s="62"/>
      <c r="F162" s="49"/>
      <c r="G162" s="51"/>
      <c r="H162" s="50"/>
      <c r="I162" s="51"/>
      <c r="J162" s="51" t="e">
        <f t="shared" si="36"/>
        <v>#DIV/0!</v>
      </c>
      <c r="K162" s="56"/>
      <c r="L162" s="51">
        <f>'[19]Addition Table'!$K$17</f>
        <v>11.2319485</v>
      </c>
      <c r="M162" s="55"/>
      <c r="N162" s="55"/>
      <c r="O162" s="51">
        <f t="shared" si="45"/>
        <v>11.2319485</v>
      </c>
      <c r="P162" s="54"/>
    </row>
    <row r="163" spans="1:16" s="68" customFormat="1" ht="18" customHeight="1">
      <c r="A163" s="60"/>
      <c r="B163" s="61" t="s">
        <v>63</v>
      </c>
      <c r="C163" s="64">
        <f>SUM(C149:C161)</f>
        <v>8344.36</v>
      </c>
      <c r="D163" s="62"/>
      <c r="E163" s="64">
        <f>SUM(E149:E161)</f>
        <v>8344.36</v>
      </c>
      <c r="F163" s="49">
        <f>SUM(F149:F161)</f>
        <v>2930.5392320000001</v>
      </c>
      <c r="G163" s="51">
        <f>SUM(G149:G161)</f>
        <v>13320.112030516</v>
      </c>
      <c r="H163" s="50">
        <f t="shared" si="46"/>
        <v>1828.6091663216248</v>
      </c>
      <c r="I163" s="51">
        <f>SUM(I149:I161)</f>
        <v>1828.6091663216248</v>
      </c>
      <c r="J163" s="51">
        <f t="shared" si="36"/>
        <v>3.6447484641811911</v>
      </c>
      <c r="K163" s="56"/>
      <c r="L163" s="51">
        <f>SUM(L149:L162)</f>
        <v>4854.8457865944602</v>
      </c>
      <c r="M163" s="55"/>
      <c r="N163" s="55"/>
      <c r="O163" s="51">
        <f t="shared" si="45"/>
        <v>6683.4549529160849</v>
      </c>
      <c r="P163" s="54">
        <f t="shared" si="48"/>
        <v>5.0175666222659974</v>
      </c>
    </row>
    <row r="164" spans="1:16" s="68" customFormat="1" ht="18" customHeight="1">
      <c r="A164" s="60"/>
      <c r="B164" s="70" t="s">
        <v>64</v>
      </c>
      <c r="C164" s="64"/>
      <c r="D164" s="62"/>
      <c r="E164" s="62"/>
      <c r="F164" s="49"/>
      <c r="G164" s="51">
        <f>[18]JODHPUR!BZ149</f>
        <v>0</v>
      </c>
      <c r="H164" s="50">
        <f t="shared" si="46"/>
        <v>0</v>
      </c>
      <c r="I164" s="51">
        <f>[18]JODHPUR!CA149</f>
        <v>0</v>
      </c>
      <c r="J164" s="51"/>
      <c r="K164" s="56"/>
      <c r="L164" s="51">
        <f>'[18]additional entry 27.09.2023'!$R$48</f>
        <v>-295.48347310000003</v>
      </c>
      <c r="M164" s="55"/>
      <c r="N164" s="55"/>
      <c r="O164" s="51">
        <f t="shared" si="45"/>
        <v>-295.48347310000003</v>
      </c>
      <c r="P164" s="54">
        <f t="shared" si="48"/>
        <v>0</v>
      </c>
    </row>
    <row r="165" spans="1:16" s="68" customFormat="1" ht="18" customHeight="1">
      <c r="A165" s="60"/>
      <c r="B165" s="61" t="s">
        <v>68</v>
      </c>
      <c r="C165" s="64">
        <f>C163+C164</f>
        <v>8344.36</v>
      </c>
      <c r="D165" s="62"/>
      <c r="E165" s="62"/>
      <c r="F165" s="49">
        <f>F163+F164</f>
        <v>2930.5392320000001</v>
      </c>
      <c r="G165" s="51">
        <f>SUM(G163:G164)</f>
        <v>13320.112030516</v>
      </c>
      <c r="H165" s="50">
        <f t="shared" si="46"/>
        <v>1828.6091663216248</v>
      </c>
      <c r="I165" s="51">
        <f>SUM(I163:I164)</f>
        <v>1828.6091663216248</v>
      </c>
      <c r="J165" s="51">
        <f t="shared" si="36"/>
        <v>3.4229158906840196</v>
      </c>
      <c r="K165" s="56"/>
      <c r="L165" s="51">
        <f>SUM(L163:L164)</f>
        <v>4559.3623134944601</v>
      </c>
      <c r="M165" s="55"/>
      <c r="N165" s="55"/>
      <c r="O165" s="51">
        <f t="shared" si="45"/>
        <v>6387.9714798160849</v>
      </c>
      <c r="P165" s="54">
        <f t="shared" si="48"/>
        <v>4.7957340487688258</v>
      </c>
    </row>
    <row r="166" spans="1:16" s="68" customFormat="1" ht="18" customHeight="1">
      <c r="A166" s="60"/>
      <c r="B166" s="46"/>
      <c r="C166" s="64"/>
      <c r="D166" s="62"/>
      <c r="E166" s="62"/>
      <c r="F166" s="49"/>
      <c r="G166" s="51">
        <f>'[22]RVUN Stationwise'!BK76</f>
        <v>0</v>
      </c>
      <c r="H166" s="50">
        <f t="shared" si="46"/>
        <v>0</v>
      </c>
      <c r="I166" s="51"/>
      <c r="J166" s="51"/>
      <c r="K166" s="56"/>
      <c r="L166" s="51"/>
      <c r="M166" s="55"/>
      <c r="N166" s="55"/>
      <c r="O166" s="51">
        <f t="shared" si="45"/>
        <v>0</v>
      </c>
      <c r="P166" s="54">
        <f t="shared" si="48"/>
        <v>0</v>
      </c>
    </row>
    <row r="167" spans="1:16" s="68" customFormat="1" ht="18" customHeight="1">
      <c r="A167" s="45">
        <v>2</v>
      </c>
      <c r="B167" s="46" t="s">
        <v>133</v>
      </c>
      <c r="C167" s="64">
        <v>250</v>
      </c>
      <c r="D167" s="62"/>
      <c r="E167" s="62">
        <v>250</v>
      </c>
      <c r="F167" s="49">
        <f>E167*0.3512</f>
        <v>87.8</v>
      </c>
      <c r="G167" s="66">
        <f>'[18]JODHPUR VP'!$BZ$152</f>
        <v>-0.36926799999999993</v>
      </c>
      <c r="H167" s="50">
        <f t="shared" si="46"/>
        <v>0</v>
      </c>
      <c r="I167" s="66">
        <f>'[18]JODHPUR VP'!CA152</f>
        <v>0</v>
      </c>
      <c r="J167" s="51">
        <f t="shared" si="36"/>
        <v>1.3660000000000003</v>
      </c>
      <c r="K167" s="103"/>
      <c r="L167" s="66">
        <f>'[18]JODHPUR VP'!CB152</f>
        <v>-5.04420088E-2</v>
      </c>
      <c r="M167" s="104"/>
      <c r="N167" s="104"/>
      <c r="O167" s="51">
        <f t="shared" si="45"/>
        <v>-5.04420088E-2</v>
      </c>
      <c r="P167" s="67">
        <f t="shared" si="48"/>
        <v>1.3660000000000003</v>
      </c>
    </row>
    <row r="168" spans="1:16" s="68" customFormat="1" ht="18" customHeight="1">
      <c r="A168" s="69"/>
      <c r="B168" s="70" t="s">
        <v>64</v>
      </c>
      <c r="C168" s="64"/>
      <c r="D168" s="62"/>
      <c r="E168" s="62"/>
      <c r="F168" s="49"/>
      <c r="G168" s="52">
        <f>'[18]JODHPUR VP'!$BZ$153</f>
        <v>0</v>
      </c>
      <c r="H168" s="50">
        <f t="shared" si="46"/>
        <v>0</v>
      </c>
      <c r="I168" s="52">
        <f>'[18]JODHPUR VP'!CA153</f>
        <v>0</v>
      </c>
      <c r="J168" s="51"/>
      <c r="K168" s="56"/>
      <c r="L168" s="52">
        <f>'[18]JODHPUR VP'!CB153</f>
        <v>0</v>
      </c>
      <c r="M168" s="55"/>
      <c r="N168" s="55"/>
      <c r="O168" s="51">
        <f t="shared" si="45"/>
        <v>0</v>
      </c>
      <c r="P168" s="54">
        <f>IFERROR(O168/G168*10,0)</f>
        <v>0</v>
      </c>
    </row>
    <row r="169" spans="1:16" s="68" customFormat="1" ht="18" customHeight="1">
      <c r="A169" s="69"/>
      <c r="B169" s="61" t="s">
        <v>68</v>
      </c>
      <c r="C169" s="64">
        <f>C167+C168</f>
        <v>250</v>
      </c>
      <c r="D169" s="62"/>
      <c r="E169" s="64">
        <f>E167+E168</f>
        <v>250</v>
      </c>
      <c r="F169" s="49">
        <f>F167+F168</f>
        <v>87.8</v>
      </c>
      <c r="G169" s="52">
        <f>SUM(G167:G168)</f>
        <v>-0.36926799999999993</v>
      </c>
      <c r="H169" s="50">
        <f t="shared" si="46"/>
        <v>0</v>
      </c>
      <c r="I169" s="52">
        <f>SUM(I167:I168)</f>
        <v>0</v>
      </c>
      <c r="J169" s="51">
        <f t="shared" si="36"/>
        <v>1.3660000000000003</v>
      </c>
      <c r="K169" s="56"/>
      <c r="L169" s="92">
        <f>SUM(L167:L168)</f>
        <v>-5.04420088E-2</v>
      </c>
      <c r="M169" s="55"/>
      <c r="N169" s="55"/>
      <c r="O169" s="51">
        <f t="shared" si="45"/>
        <v>-5.04420088E-2</v>
      </c>
      <c r="P169" s="54"/>
    </row>
    <row r="170" spans="1:16" s="68" customFormat="1" ht="18" customHeight="1">
      <c r="A170" s="69"/>
      <c r="B170" s="70"/>
      <c r="C170" s="64"/>
      <c r="D170" s="62"/>
      <c r="E170" s="62"/>
      <c r="F170" s="49"/>
      <c r="G170" s="66"/>
      <c r="H170" s="50">
        <f t="shared" si="46"/>
        <v>0</v>
      </c>
      <c r="I170" s="66"/>
      <c r="J170" s="51"/>
      <c r="K170" s="56"/>
      <c r="L170" s="66"/>
      <c r="M170" s="55"/>
      <c r="N170" s="55"/>
      <c r="O170" s="51">
        <f t="shared" si="45"/>
        <v>0</v>
      </c>
      <c r="P170" s="67">
        <f>IFERROR(O170/G170*10,0)</f>
        <v>0</v>
      </c>
    </row>
    <row r="171" spans="1:16" s="68" customFormat="1" ht="18" customHeight="1">
      <c r="A171" s="45">
        <v>3</v>
      </c>
      <c r="B171" s="61" t="s">
        <v>134</v>
      </c>
      <c r="C171" s="64">
        <v>1080</v>
      </c>
      <c r="D171" s="62"/>
      <c r="E171" s="62">
        <v>1080</v>
      </c>
      <c r="F171" s="49">
        <f>E171*0.3512</f>
        <v>379.29599999999999</v>
      </c>
      <c r="G171" s="66">
        <f>'[18]JODHPUR VP'!$BZ$156</f>
        <v>2228.8805860000002</v>
      </c>
      <c r="H171" s="50">
        <f t="shared" si="46"/>
        <v>388.0546473</v>
      </c>
      <c r="I171" s="66">
        <f>'[18]JODHPUR VP'!CA156</f>
        <v>388.0546473</v>
      </c>
      <c r="J171" s="51">
        <f t="shared" si="36"/>
        <v>2.8814034113535048</v>
      </c>
      <c r="K171" s="56"/>
      <c r="L171" s="66">
        <f>'[18]JODHPUR VP'!CB156</f>
        <v>642.23041239999998</v>
      </c>
      <c r="M171" s="55"/>
      <c r="N171" s="55"/>
      <c r="O171" s="51">
        <f t="shared" si="45"/>
        <v>1030.2850596999999</v>
      </c>
      <c r="P171" s="54"/>
    </row>
    <row r="172" spans="1:16" ht="18" customHeight="1">
      <c r="A172" s="69"/>
      <c r="B172" s="70" t="s">
        <v>64</v>
      </c>
      <c r="C172" s="64"/>
      <c r="D172" s="62"/>
      <c r="E172" s="62"/>
      <c r="F172" s="49"/>
      <c r="G172" s="52">
        <f>'[18]JODHPUR VP'!$BZ$157</f>
        <v>0</v>
      </c>
      <c r="H172" s="50">
        <f t="shared" si="46"/>
        <v>0</v>
      </c>
      <c r="I172" s="52">
        <f>'[18]JODHPUR VP'!CA157</f>
        <v>0</v>
      </c>
      <c r="J172" s="51"/>
      <c r="K172" s="56"/>
      <c r="L172" s="52">
        <f>'[18]JODHPUR VP'!CB157+'[18]additional entry 27.09.2023'!$R$46</f>
        <v>88.199014599999998</v>
      </c>
      <c r="M172" s="55"/>
      <c r="N172" s="55"/>
      <c r="O172" s="51">
        <f t="shared" si="45"/>
        <v>88.199014599999998</v>
      </c>
      <c r="P172" s="54">
        <f>IFERROR(O172/G172*10,0)</f>
        <v>0</v>
      </c>
    </row>
    <row r="173" spans="1:16" ht="18" customHeight="1">
      <c r="A173" s="69"/>
      <c r="B173" s="61" t="s">
        <v>68</v>
      </c>
      <c r="C173" s="64">
        <f>C171+C172</f>
        <v>1080</v>
      </c>
      <c r="D173" s="62"/>
      <c r="E173" s="62"/>
      <c r="F173" s="49">
        <f>F171+F172</f>
        <v>379.29599999999999</v>
      </c>
      <c r="G173" s="52">
        <f>SUM(G171:G172)</f>
        <v>2228.8805860000002</v>
      </c>
      <c r="H173" s="50">
        <f t="shared" si="46"/>
        <v>388.0546473</v>
      </c>
      <c r="I173" s="52">
        <f>SUM(I171:I172)</f>
        <v>388.0546473</v>
      </c>
      <c r="J173" s="51">
        <f t="shared" si="36"/>
        <v>3.2771133258011158</v>
      </c>
      <c r="K173" s="56"/>
      <c r="L173" s="52">
        <f>SUM(L171:L172)</f>
        <v>730.42942700000003</v>
      </c>
      <c r="M173" s="55"/>
      <c r="N173" s="55"/>
      <c r="O173" s="51">
        <f t="shared" si="45"/>
        <v>1118.4840743</v>
      </c>
      <c r="P173" s="54"/>
    </row>
    <row r="174" spans="1:16" ht="18" customHeight="1">
      <c r="A174" s="69"/>
      <c r="B174" s="76" t="s">
        <v>135</v>
      </c>
      <c r="C174" s="64">
        <f>C163+C167+C171</f>
        <v>9674.36</v>
      </c>
      <c r="D174" s="62"/>
      <c r="E174" s="62"/>
      <c r="F174" s="49">
        <f>F163+F167+F171</f>
        <v>3397.6352320000001</v>
      </c>
      <c r="G174" s="66">
        <f>'[18]JODHPUR VP'!$BZ$159</f>
        <v>15548.623348516003</v>
      </c>
      <c r="H174" s="50">
        <f t="shared" si="46"/>
        <v>0</v>
      </c>
      <c r="I174" s="66"/>
      <c r="J174" s="51"/>
      <c r="K174" s="56"/>
      <c r="L174" s="66">
        <f>'[18]JODHPUR VP'!$CB$159</f>
        <v>5380.7903322904904</v>
      </c>
      <c r="M174" s="55"/>
      <c r="N174" s="55"/>
      <c r="O174" s="51">
        <f t="shared" si="45"/>
        <v>5380.7903322904904</v>
      </c>
      <c r="P174" s="67">
        <f>IFERROR(O174/G174*10,0)</f>
        <v>3.4606216972926069</v>
      </c>
    </row>
    <row r="175" spans="1:16" ht="18" customHeight="1">
      <c r="A175" s="69"/>
      <c r="B175" s="76" t="s">
        <v>136</v>
      </c>
      <c r="C175" s="64">
        <f>C165+C169+C173</f>
        <v>9674.36</v>
      </c>
      <c r="D175" s="62"/>
      <c r="E175" s="62"/>
      <c r="F175" s="49">
        <f>F165+F169+F173</f>
        <v>3397.6352320000001</v>
      </c>
      <c r="G175" s="66">
        <f>G173+G169+G165</f>
        <v>15548.623348516001</v>
      </c>
      <c r="H175" s="50">
        <f t="shared" si="46"/>
        <v>2216.6638136216247</v>
      </c>
      <c r="I175" s="66">
        <f>I173+I169+I165</f>
        <v>2216.6638136216247</v>
      </c>
      <c r="J175" s="51">
        <f t="shared" si="36"/>
        <v>3.4020640798341328</v>
      </c>
      <c r="K175" s="56"/>
      <c r="L175" s="66">
        <f>L173+L169+L165</f>
        <v>5289.7412984856601</v>
      </c>
      <c r="M175" s="55"/>
      <c r="N175" s="55"/>
      <c r="O175" s="51">
        <f t="shared" si="45"/>
        <v>7506.4051121072844</v>
      </c>
      <c r="P175" s="67">
        <f>IFERROR(O175/G175*10,0)</f>
        <v>4.8276975677230709</v>
      </c>
    </row>
    <row r="176" spans="1:16" ht="18" customHeight="1">
      <c r="A176" s="69"/>
      <c r="B176" s="46"/>
      <c r="C176" s="64"/>
      <c r="D176" s="62"/>
      <c r="E176" s="62"/>
      <c r="F176" s="49"/>
      <c r="G176" s="66"/>
      <c r="H176" s="50">
        <f t="shared" si="46"/>
        <v>0</v>
      </c>
      <c r="I176" s="66"/>
      <c r="J176" s="51"/>
      <c r="K176" s="56"/>
      <c r="L176" s="66"/>
      <c r="M176" s="55"/>
      <c r="N176" s="55"/>
      <c r="O176" s="51">
        <f t="shared" si="45"/>
        <v>0</v>
      </c>
      <c r="P176" s="67">
        <f>IFERROR(O176/G176*10,0)</f>
        <v>0</v>
      </c>
    </row>
    <row r="177" spans="1:16" ht="18" customHeight="1">
      <c r="A177" s="60" t="s">
        <v>137</v>
      </c>
      <c r="B177" s="61" t="s">
        <v>138</v>
      </c>
      <c r="C177" s="64"/>
      <c r="D177" s="62"/>
      <c r="E177" s="62"/>
      <c r="F177" s="49"/>
      <c r="G177" s="51"/>
      <c r="H177" s="50">
        <f t="shared" si="46"/>
        <v>0</v>
      </c>
      <c r="I177" s="51"/>
      <c r="J177" s="51"/>
      <c r="K177" s="56"/>
      <c r="L177" s="51"/>
      <c r="M177" s="55"/>
      <c r="N177" s="55"/>
      <c r="O177" s="51">
        <f t="shared" si="45"/>
        <v>0</v>
      </c>
      <c r="P177" s="54"/>
    </row>
    <row r="178" spans="1:16" ht="18" customHeight="1">
      <c r="A178" s="45">
        <v>1</v>
      </c>
      <c r="B178" s="46" t="s">
        <v>139</v>
      </c>
      <c r="C178" s="64">
        <v>2919</v>
      </c>
      <c r="D178" s="62">
        <v>22.63</v>
      </c>
      <c r="E178" s="62">
        <v>660</v>
      </c>
      <c r="F178" s="49">
        <f>E178*0.3512</f>
        <v>231.792</v>
      </c>
      <c r="G178" s="51">
        <f>'[18]JODHPUR VP'!BZ163</f>
        <v>849.22628996792002</v>
      </c>
      <c r="H178" s="50">
        <f t="shared" si="46"/>
        <v>0</v>
      </c>
      <c r="I178" s="51">
        <f>'[18]JODHPUR VP'!CA163</f>
        <v>0</v>
      </c>
      <c r="J178" s="51">
        <f t="shared" si="36"/>
        <v>0.69667078137954153</v>
      </c>
      <c r="K178" s="56"/>
      <c r="L178" s="51">
        <f>'[18]JODHPUR VP'!CB163</f>
        <v>59.163114299999997</v>
      </c>
      <c r="M178" s="55"/>
      <c r="N178" s="55"/>
      <c r="O178" s="51">
        <f t="shared" si="45"/>
        <v>59.163114299999997</v>
      </c>
      <c r="P178" s="54"/>
    </row>
    <row r="179" spans="1:16" s="68" customFormat="1" ht="18" customHeight="1">
      <c r="A179" s="45">
        <v>2</v>
      </c>
      <c r="B179" s="46" t="s">
        <v>140</v>
      </c>
      <c r="C179" s="64">
        <v>386</v>
      </c>
      <c r="D179" s="62">
        <v>50</v>
      </c>
      <c r="E179" s="62">
        <v>193</v>
      </c>
      <c r="F179" s="49">
        <f>E179*0.3512</f>
        <v>67.781599999999997</v>
      </c>
      <c r="G179" s="52">
        <f>'[18]JODHPUR VP'!$BZ$164</f>
        <v>248.52336840000001</v>
      </c>
      <c r="H179" s="50">
        <f t="shared" si="46"/>
        <v>0</v>
      </c>
      <c r="I179" s="52">
        <f>'[18]JODHPUR VP'!CA164</f>
        <v>0</v>
      </c>
      <c r="J179" s="51">
        <f t="shared" si="36"/>
        <v>0</v>
      </c>
      <c r="K179" s="56"/>
      <c r="L179" s="52">
        <f>'[18]JODHPUR VP'!CB164</f>
        <v>0</v>
      </c>
      <c r="M179" s="55"/>
      <c r="N179" s="55"/>
      <c r="O179" s="51">
        <f t="shared" si="45"/>
        <v>0</v>
      </c>
      <c r="P179" s="54">
        <f>IFERROR(O179/G179*10,0)</f>
        <v>0</v>
      </c>
    </row>
    <row r="180" spans="1:16" ht="18" customHeight="1">
      <c r="A180" s="69"/>
      <c r="B180" s="61" t="s">
        <v>63</v>
      </c>
      <c r="C180" s="64">
        <f>C178+C179</f>
        <v>3305</v>
      </c>
      <c r="D180" s="62"/>
      <c r="E180" s="62"/>
      <c r="F180" s="49">
        <f>F178+F179</f>
        <v>299.5736</v>
      </c>
      <c r="G180" s="52">
        <f>SUM(G178:G179)</f>
        <v>1097.7496583679201</v>
      </c>
      <c r="H180" s="50">
        <f t="shared" si="46"/>
        <v>0</v>
      </c>
      <c r="I180" s="52">
        <f>SUM(I178:I179)</f>
        <v>0</v>
      </c>
      <c r="J180" s="51">
        <f t="shared" si="36"/>
        <v>0.53894905681829852</v>
      </c>
      <c r="K180" s="56"/>
      <c r="L180" s="79">
        <f>SUM(L178:L179)</f>
        <v>59.163114299999997</v>
      </c>
      <c r="M180" s="55"/>
      <c r="N180" s="55"/>
      <c r="O180" s="51">
        <f t="shared" si="45"/>
        <v>59.163114299999997</v>
      </c>
      <c r="P180" s="54">
        <f>IFERROR(O180/G180*10,0)</f>
        <v>0.53894905681829852</v>
      </c>
    </row>
    <row r="181" spans="1:16" ht="18" customHeight="1">
      <c r="A181" s="69"/>
      <c r="B181" s="70" t="s">
        <v>64</v>
      </c>
      <c r="C181" s="64"/>
      <c r="D181" s="62"/>
      <c r="E181" s="62"/>
      <c r="F181" s="49"/>
      <c r="G181" s="66">
        <f>'[18]JODHPUR VP'!$BZ$166</f>
        <v>0</v>
      </c>
      <c r="H181" s="50">
        <f t="shared" si="46"/>
        <v>0</v>
      </c>
      <c r="I181" s="66">
        <f>'[18]JODHPUR VP'!CA166</f>
        <v>0</v>
      </c>
      <c r="J181" s="51"/>
      <c r="K181" s="56"/>
      <c r="L181" s="66">
        <f>'[18]JODHPUR VP'!CB166</f>
        <v>0</v>
      </c>
      <c r="M181" s="55"/>
      <c r="N181" s="55"/>
      <c r="O181" s="51">
        <f t="shared" si="45"/>
        <v>0</v>
      </c>
      <c r="P181" s="67">
        <f>IFERROR(O181/G181*10,0)</f>
        <v>0</v>
      </c>
    </row>
    <row r="182" spans="1:16" ht="18" customHeight="1">
      <c r="A182" s="69"/>
      <c r="B182" s="61" t="s">
        <v>68</v>
      </c>
      <c r="C182" s="64">
        <f>C180+C181</f>
        <v>3305</v>
      </c>
      <c r="D182" s="62"/>
      <c r="E182" s="62"/>
      <c r="F182" s="49">
        <f>F180+F181</f>
        <v>299.5736</v>
      </c>
      <c r="G182" s="52">
        <f>SUM(G180:G181)</f>
        <v>1097.7496583679201</v>
      </c>
      <c r="H182" s="50">
        <f t="shared" si="46"/>
        <v>0</v>
      </c>
      <c r="I182" s="52">
        <f>SUM(I180:I181)</f>
        <v>0</v>
      </c>
      <c r="J182" s="51">
        <f t="shared" si="36"/>
        <v>0.53894905681829852</v>
      </c>
      <c r="K182" s="56"/>
      <c r="L182" s="92">
        <f>SUM(L180:L181)</f>
        <v>59.163114299999997</v>
      </c>
      <c r="M182" s="55"/>
      <c r="N182" s="55"/>
      <c r="O182" s="51">
        <f t="shared" si="45"/>
        <v>59.163114299999997</v>
      </c>
      <c r="P182" s="54"/>
    </row>
    <row r="183" spans="1:16" ht="18" customHeight="1">
      <c r="A183" s="69"/>
      <c r="B183" s="61"/>
      <c r="C183" s="64"/>
      <c r="D183" s="62"/>
      <c r="E183" s="62"/>
      <c r="F183" s="49"/>
      <c r="G183" s="66"/>
      <c r="H183" s="50">
        <f t="shared" si="46"/>
        <v>0</v>
      </c>
      <c r="I183" s="66"/>
      <c r="J183" s="51"/>
      <c r="K183" s="56"/>
      <c r="L183" s="66"/>
      <c r="M183" s="55"/>
      <c r="N183" s="55"/>
      <c r="O183" s="51">
        <f t="shared" si="45"/>
        <v>0</v>
      </c>
      <c r="P183" s="67">
        <f>IFERROR(O183/G183*10,0)</f>
        <v>0</v>
      </c>
    </row>
    <row r="184" spans="1:16" ht="18" customHeight="1">
      <c r="A184" s="105" t="s">
        <v>141</v>
      </c>
      <c r="B184" s="61" t="s">
        <v>142</v>
      </c>
      <c r="C184" s="64"/>
      <c r="D184" s="62"/>
      <c r="E184" s="62"/>
      <c r="F184" s="49"/>
      <c r="G184" s="66"/>
      <c r="H184" s="50">
        <f t="shared" si="46"/>
        <v>0</v>
      </c>
      <c r="I184" s="66"/>
      <c r="J184" s="51"/>
      <c r="K184" s="56"/>
      <c r="L184" s="66"/>
      <c r="M184" s="55"/>
      <c r="N184" s="55"/>
      <c r="O184" s="51">
        <f t="shared" si="45"/>
        <v>0</v>
      </c>
      <c r="P184" s="54"/>
    </row>
    <row r="185" spans="1:16" ht="18" customHeight="1">
      <c r="A185" s="45">
        <v>1</v>
      </c>
      <c r="B185" s="46" t="str">
        <f>[23]JAIPUR!B162</f>
        <v>R.F.F.</v>
      </c>
      <c r="C185" s="64">
        <v>25</v>
      </c>
      <c r="D185" s="62"/>
      <c r="E185" s="62">
        <v>25</v>
      </c>
      <c r="F185" s="49"/>
      <c r="G185" s="51">
        <f>'[18]JODHPUR VP'!$BZ$170</f>
        <v>0</v>
      </c>
      <c r="H185" s="50">
        <f t="shared" si="46"/>
        <v>0</v>
      </c>
      <c r="I185" s="51">
        <f>'[18]JODHPUR VP'!CA170</f>
        <v>0</v>
      </c>
      <c r="J185" s="51"/>
      <c r="K185" s="56"/>
      <c r="L185" s="51">
        <f>'[18]JODHPUR VP'!CB170</f>
        <v>0</v>
      </c>
      <c r="M185" s="55"/>
      <c r="N185" s="55"/>
      <c r="O185" s="51">
        <f t="shared" si="45"/>
        <v>0</v>
      </c>
      <c r="P185" s="106"/>
    </row>
    <row r="186" spans="1:16" ht="18" customHeight="1">
      <c r="A186" s="45">
        <v>2</v>
      </c>
      <c r="B186" s="46" t="str">
        <f>[23]JAIPUR!B163</f>
        <v>P.T.C. INDIA LTD</v>
      </c>
      <c r="C186" s="64"/>
      <c r="D186" s="62"/>
      <c r="E186" s="62"/>
      <c r="F186" s="49"/>
      <c r="G186" s="52">
        <f>'[18]JODHPUR VP'!$BZ$171</f>
        <v>0</v>
      </c>
      <c r="H186" s="50">
        <f t="shared" si="46"/>
        <v>0</v>
      </c>
      <c r="I186" s="52">
        <f>'[18]JODHPUR VP'!CA171</f>
        <v>0</v>
      </c>
      <c r="J186" s="51"/>
      <c r="K186" s="56"/>
      <c r="L186" s="52">
        <f>'[18]JODHPUR VP'!CB171</f>
        <v>0</v>
      </c>
      <c r="M186" s="55"/>
      <c r="N186" s="55"/>
      <c r="O186" s="51">
        <f t="shared" si="45"/>
        <v>0</v>
      </c>
      <c r="P186" s="67">
        <f t="shared" ref="P186:P201" si="49">IFERROR(O186/G186*10,0)</f>
        <v>0</v>
      </c>
    </row>
    <row r="187" spans="1:16" ht="18" customHeight="1">
      <c r="A187" s="45">
        <v>3</v>
      </c>
      <c r="B187" s="46" t="str">
        <f>[23]JAIPUR!B164</f>
        <v>NVVN</v>
      </c>
      <c r="C187" s="64"/>
      <c r="D187" s="62"/>
      <c r="E187" s="62"/>
      <c r="F187" s="49"/>
      <c r="G187" s="52">
        <f>'[18]JODHPUR VP'!$BZ$172</f>
        <v>0</v>
      </c>
      <c r="H187" s="50">
        <f t="shared" si="46"/>
        <v>0</v>
      </c>
      <c r="I187" s="52">
        <f>'[18]JODHPUR VP'!CA172</f>
        <v>0</v>
      </c>
      <c r="J187" s="51"/>
      <c r="K187" s="56"/>
      <c r="L187" s="52">
        <f>'[18]JODHPUR VP'!CB172</f>
        <v>0</v>
      </c>
      <c r="M187" s="55"/>
      <c r="N187" s="55"/>
      <c r="O187" s="51">
        <f t="shared" si="45"/>
        <v>0</v>
      </c>
      <c r="P187" s="54">
        <f t="shared" si="49"/>
        <v>0</v>
      </c>
    </row>
    <row r="188" spans="1:16" ht="18" customHeight="1">
      <c r="A188" s="45">
        <v>4</v>
      </c>
      <c r="B188" s="46" t="str">
        <f>[23]JAIPUR!B165</f>
        <v>MANIKARAN POWER LTD</v>
      </c>
      <c r="C188" s="64"/>
      <c r="D188" s="62"/>
      <c r="E188" s="62"/>
      <c r="F188" s="49"/>
      <c r="G188" s="52">
        <f>'[18]JODHPUR VP'!$BZ$173</f>
        <v>0</v>
      </c>
      <c r="H188" s="50">
        <f t="shared" si="46"/>
        <v>0</v>
      </c>
      <c r="I188" s="52">
        <f>'[18]JODHPUR VP'!CA173</f>
        <v>0</v>
      </c>
      <c r="J188" s="51"/>
      <c r="K188" s="56"/>
      <c r="L188" s="52">
        <f>'[18]JODHPUR VP'!CB173</f>
        <v>0</v>
      </c>
      <c r="M188" s="55"/>
      <c r="N188" s="55"/>
      <c r="O188" s="51">
        <f t="shared" si="45"/>
        <v>0</v>
      </c>
      <c r="P188" s="54">
        <f t="shared" si="49"/>
        <v>0</v>
      </c>
    </row>
    <row r="189" spans="1:16" ht="18" customHeight="1">
      <c r="A189" s="45">
        <v>5</v>
      </c>
      <c r="B189" s="46" t="str">
        <f>[23]JAIPUR!B166</f>
        <v>TATA POWER TRADING CO. LTD</v>
      </c>
      <c r="C189" s="64"/>
      <c r="D189" s="62"/>
      <c r="E189" s="62"/>
      <c r="F189" s="49">
        <f t="shared" ref="F189" si="50">C189*D189*E189</f>
        <v>0</v>
      </c>
      <c r="G189" s="52">
        <f>'[18]JODHPUR VP'!$BZ$174</f>
        <v>0</v>
      </c>
      <c r="H189" s="50">
        <f t="shared" si="46"/>
        <v>0</v>
      </c>
      <c r="I189" s="52">
        <f>'[18]JODHPUR VP'!CA174</f>
        <v>0</v>
      </c>
      <c r="J189" s="51"/>
      <c r="K189" s="56"/>
      <c r="L189" s="52">
        <f>'[18]JODHPUR VP'!CB174</f>
        <v>0</v>
      </c>
      <c r="M189" s="55"/>
      <c r="N189" s="55"/>
      <c r="O189" s="51">
        <f t="shared" si="45"/>
        <v>0</v>
      </c>
      <c r="P189" s="54">
        <f t="shared" si="49"/>
        <v>0</v>
      </c>
    </row>
    <row r="190" spans="1:16" ht="18" customHeight="1">
      <c r="A190" s="69"/>
      <c r="B190" s="61" t="s">
        <v>143</v>
      </c>
      <c r="C190" s="64">
        <f>SUM(C185:C189)</f>
        <v>25</v>
      </c>
      <c r="D190" s="62"/>
      <c r="E190" s="62"/>
      <c r="F190" s="49">
        <f>SUM(F185:F189)</f>
        <v>0</v>
      </c>
      <c r="G190" s="52">
        <f>SUM(G185:G189)</f>
        <v>0</v>
      </c>
      <c r="H190" s="50">
        <f t="shared" si="46"/>
        <v>0</v>
      </c>
      <c r="I190" s="52">
        <f>SUM(I185:I189)</f>
        <v>0</v>
      </c>
      <c r="J190" s="51"/>
      <c r="K190" s="56"/>
      <c r="L190" s="52">
        <f>SUM(L185:L189)</f>
        <v>0</v>
      </c>
      <c r="M190" s="55"/>
      <c r="N190" s="55"/>
      <c r="O190" s="51">
        <f t="shared" si="45"/>
        <v>0</v>
      </c>
      <c r="P190" s="54">
        <f t="shared" si="49"/>
        <v>0</v>
      </c>
    </row>
    <row r="191" spans="1:16" ht="18" customHeight="1">
      <c r="A191" s="69"/>
      <c r="B191" s="46" t="s">
        <v>144</v>
      </c>
      <c r="C191" s="64"/>
      <c r="D191" s="62"/>
      <c r="E191" s="62"/>
      <c r="F191" s="49"/>
      <c r="G191" s="52">
        <f>'[18]JODHPUR VP'!$BZ$186</f>
        <v>0</v>
      </c>
      <c r="H191" s="50">
        <f t="shared" si="46"/>
        <v>0</v>
      </c>
      <c r="I191" s="52">
        <f>'[18]JODHPUR VP'!CA186</f>
        <v>0</v>
      </c>
      <c r="J191" s="51"/>
      <c r="K191" s="56"/>
      <c r="L191" s="52">
        <f>'[18]JODHPUR VP'!CB186</f>
        <v>0</v>
      </c>
      <c r="M191" s="55"/>
      <c r="N191" s="55"/>
      <c r="O191" s="51">
        <f t="shared" si="45"/>
        <v>0</v>
      </c>
      <c r="P191" s="54">
        <f t="shared" si="49"/>
        <v>0</v>
      </c>
    </row>
    <row r="192" spans="1:16" ht="18" customHeight="1">
      <c r="A192" s="69"/>
      <c r="B192" s="61" t="s">
        <v>145</v>
      </c>
      <c r="C192" s="64">
        <f>C190+C191</f>
        <v>25</v>
      </c>
      <c r="D192" s="62"/>
      <c r="E192" s="62"/>
      <c r="F192" s="49">
        <f>F190+F191</f>
        <v>0</v>
      </c>
      <c r="G192" s="52">
        <f>SUM(G190:G191)</f>
        <v>0</v>
      </c>
      <c r="H192" s="50">
        <f t="shared" si="46"/>
        <v>0</v>
      </c>
      <c r="I192" s="52">
        <f>SUM(I190:I191)</f>
        <v>0</v>
      </c>
      <c r="J192" s="51"/>
      <c r="K192" s="56"/>
      <c r="L192" s="52">
        <f>SUM(L190:L191)</f>
        <v>0</v>
      </c>
      <c r="M192" s="55"/>
      <c r="N192" s="55"/>
      <c r="O192" s="51">
        <f t="shared" si="45"/>
        <v>0</v>
      </c>
      <c r="P192" s="54">
        <f t="shared" si="49"/>
        <v>0</v>
      </c>
    </row>
    <row r="193" spans="1:18" ht="18" customHeight="1">
      <c r="A193" s="69"/>
      <c r="B193" s="46"/>
      <c r="C193" s="64"/>
      <c r="D193" s="62"/>
      <c r="E193" s="62"/>
      <c r="F193" s="49"/>
      <c r="G193" s="52"/>
      <c r="H193" s="50">
        <f t="shared" si="46"/>
        <v>0</v>
      </c>
      <c r="I193" s="52"/>
      <c r="J193" s="51"/>
      <c r="K193" s="56"/>
      <c r="L193" s="52"/>
      <c r="M193" s="55"/>
      <c r="N193" s="55"/>
      <c r="O193" s="51">
        <f t="shared" si="45"/>
        <v>0</v>
      </c>
      <c r="P193" s="54">
        <f t="shared" si="49"/>
        <v>0</v>
      </c>
    </row>
    <row r="194" spans="1:18" ht="18" customHeight="1">
      <c r="A194" s="69"/>
      <c r="B194" s="61" t="s">
        <v>146</v>
      </c>
      <c r="C194" s="64">
        <f>C32+C36+C40+C46+C62+C67+C71+C75+C79+C83+C89+C93+C97+C101+C105+C109+C113+C122+C130+C137+C143+C174+C180+C190</f>
        <v>50391.98</v>
      </c>
      <c r="D194" s="62"/>
      <c r="E194" s="62"/>
      <c r="F194" s="49">
        <f>F32+F36+F40+F46+F62+F67+F71+F75+F79+F83+F89+F93+F97+F101+F105+F109+F113+F122+F130+F137+F143+F174+F180+F190</f>
        <v>6183.7743369727996</v>
      </c>
      <c r="G194" s="107">
        <f>'[18]JODHPUR VP'!$BZ$189</f>
        <v>29102.105624718421</v>
      </c>
      <c r="H194" s="50">
        <f t="shared" si="46"/>
        <v>3751.6230185543809</v>
      </c>
      <c r="I194" s="107">
        <f>SUM(I32,I36,I40,I46,I62,I67,I71,I180,I173,I167,I163,I143,I137,I130,I122,I117,I113,I109,I105,I101,I97,I93,I89,I83,I75)</f>
        <v>3751.6230185543809</v>
      </c>
      <c r="J194" s="51">
        <f t="shared" ref="J194:J231" si="51">L194/G194*10</f>
        <v>3.218372278809587</v>
      </c>
      <c r="K194" s="56"/>
      <c r="L194" s="107">
        <f>'[18]JODHPUR VP'!$CB$189</f>
        <v>9366.1409997582323</v>
      </c>
      <c r="M194" s="55"/>
      <c r="N194" s="55"/>
      <c r="O194" s="51">
        <f t="shared" si="45"/>
        <v>13117.764018312613</v>
      </c>
      <c r="P194" s="54">
        <f t="shared" si="49"/>
        <v>4.5074965321996476</v>
      </c>
    </row>
    <row r="195" spans="1:18" ht="18" customHeight="1">
      <c r="A195" s="69"/>
      <c r="B195" s="61" t="s">
        <v>147</v>
      </c>
      <c r="C195" s="64">
        <f>C34+C38+C44+C48+C64+C69+C73+C77+C81+C87+C91+C95+C99+C103+C107+C111+C115+C124+C132+C141+C145+C175+C182+C192</f>
        <v>50391.98</v>
      </c>
      <c r="D195" s="62"/>
      <c r="E195" s="62"/>
      <c r="F195" s="49">
        <f>F34+F38+F44+F48+F64+F69+F73+F77+F81+F87+F91+F95+F99+F103+F107+F111+F115+F124+F132+F141+F145+F175+F182+F192</f>
        <v>6145.6902089727992</v>
      </c>
      <c r="G195" s="107">
        <f>'[18]JODHPUR VP'!$BZ$190</f>
        <v>29102.105624718421</v>
      </c>
      <c r="H195" s="50">
        <f t="shared" si="46"/>
        <v>3776.201510554381</v>
      </c>
      <c r="I195" s="52">
        <f>I34+I38+I44+I48+I64+I69+I73+I77+I81+I87+I91+I95+I99+I103+I107+I111+I115+I119+I141+I165+I169+I173</f>
        <v>3776.201510554381</v>
      </c>
      <c r="J195" s="51"/>
      <c r="K195" s="56"/>
      <c r="L195" s="52">
        <f>'[18]JODHPUR VP'!$CB$190</f>
        <v>9679.7409892534033</v>
      </c>
      <c r="M195" s="55"/>
      <c r="N195" s="55"/>
      <c r="O195" s="51">
        <f t="shared" si="45"/>
        <v>13455.942499807785</v>
      </c>
      <c r="P195" s="54">
        <f t="shared" si="49"/>
        <v>4.6237006604699857</v>
      </c>
    </row>
    <row r="196" spans="1:18" ht="18" customHeight="1">
      <c r="A196" s="69"/>
      <c r="B196" s="61"/>
      <c r="C196" s="64"/>
      <c r="D196" s="62"/>
      <c r="E196" s="62"/>
      <c r="F196" s="49"/>
      <c r="G196" s="52"/>
      <c r="H196" s="50">
        <f t="shared" si="46"/>
        <v>0</v>
      </c>
      <c r="I196" s="52"/>
      <c r="J196" s="51"/>
      <c r="K196" s="56"/>
      <c r="L196" s="52"/>
      <c r="M196" s="55"/>
      <c r="N196" s="55"/>
      <c r="O196" s="51">
        <f t="shared" si="45"/>
        <v>0</v>
      </c>
      <c r="P196" s="54">
        <f t="shared" si="49"/>
        <v>0</v>
      </c>
    </row>
    <row r="197" spans="1:18" ht="18" customHeight="1">
      <c r="A197" s="105" t="s">
        <v>148</v>
      </c>
      <c r="B197" s="61" t="s">
        <v>149</v>
      </c>
      <c r="C197" s="64"/>
      <c r="D197" s="62"/>
      <c r="E197" s="62"/>
      <c r="F197" s="49"/>
      <c r="G197" s="52"/>
      <c r="H197" s="50">
        <f t="shared" si="46"/>
        <v>0</v>
      </c>
      <c r="I197" s="52"/>
      <c r="J197" s="51"/>
      <c r="K197" s="56"/>
      <c r="L197" s="52"/>
      <c r="M197" s="55"/>
      <c r="N197" s="55"/>
      <c r="O197" s="51">
        <f t="shared" si="45"/>
        <v>0</v>
      </c>
      <c r="P197" s="54">
        <f t="shared" si="49"/>
        <v>0</v>
      </c>
    </row>
    <row r="198" spans="1:18" ht="18" customHeight="1">
      <c r="A198" s="45">
        <v>1</v>
      </c>
      <c r="B198" s="46" t="s">
        <v>150</v>
      </c>
      <c r="C198" s="64">
        <v>3877.5</v>
      </c>
      <c r="D198" s="62"/>
      <c r="E198" s="62">
        <v>3877.5</v>
      </c>
      <c r="F198" s="49">
        <f>1219.94+75</f>
        <v>1294.94</v>
      </c>
      <c r="G198" s="52">
        <f>'[18]JODHPUR VP'!$BZ$192+'[18]additional entry 27.09.2023'!$Q$9</f>
        <v>1755.3373040000001</v>
      </c>
      <c r="H198" s="50">
        <f t="shared" si="46"/>
        <v>0</v>
      </c>
      <c r="I198" s="52">
        <f>'[18]JODHPUR VP'!CA192</f>
        <v>0</v>
      </c>
      <c r="J198" s="51">
        <f t="shared" si="51"/>
        <v>5.2378766519964532</v>
      </c>
      <c r="K198" s="56"/>
      <c r="L198" s="52">
        <f>'[18]JODHPUR VP'!CB192+'[19]Addition Table'!$K$24+'[18]additional entry 27.09.2023'!$P$6</f>
        <v>919.4240281000001</v>
      </c>
      <c r="M198" s="55"/>
      <c r="N198" s="55"/>
      <c r="O198" s="51">
        <f t="shared" si="45"/>
        <v>919.4240281000001</v>
      </c>
      <c r="P198" s="54">
        <f t="shared" si="49"/>
        <v>5.2378766519964532</v>
      </c>
    </row>
    <row r="199" spans="1:18" ht="18" customHeight="1">
      <c r="A199" s="45">
        <v>2</v>
      </c>
      <c r="B199" s="46" t="s">
        <v>71</v>
      </c>
      <c r="C199" s="64">
        <f>C198-310-325-260</f>
        <v>2982.5</v>
      </c>
      <c r="D199" s="62"/>
      <c r="E199" s="62">
        <f>21+2+68.5+115+5+750+16+500+610</f>
        <v>2087.5</v>
      </c>
      <c r="F199" s="49">
        <f>785.78992+10</f>
        <v>795.78992000000005</v>
      </c>
      <c r="G199" s="52">
        <f>'[18]JODHPUR VP'!$BZ$193+'[18]additional entry 27.09.2023'!$Q$60</f>
        <v>1659.1879891374281</v>
      </c>
      <c r="H199" s="50">
        <f t="shared" si="46"/>
        <v>0</v>
      </c>
      <c r="I199" s="52">
        <f>'[18]JODHPUR VP'!CA193</f>
        <v>0</v>
      </c>
      <c r="J199" s="51">
        <f t="shared" si="51"/>
        <v>4.7630859729762065</v>
      </c>
      <c r="K199" s="56"/>
      <c r="L199" s="52">
        <f>'[18]JODHPUR VP'!CB193+'[19]Addition Table'!$K$20</f>
        <v>790.28550375910822</v>
      </c>
      <c r="M199" s="55"/>
      <c r="N199" s="55"/>
      <c r="O199" s="51">
        <f t="shared" si="45"/>
        <v>790.28550375910822</v>
      </c>
      <c r="P199" s="54">
        <f t="shared" si="49"/>
        <v>4.7630859729762065</v>
      </c>
    </row>
    <row r="200" spans="1:18" ht="18" customHeight="1">
      <c r="A200" s="45"/>
      <c r="B200" s="70" t="s">
        <v>64</v>
      </c>
      <c r="C200" s="64"/>
      <c r="D200" s="62"/>
      <c r="E200" s="62"/>
      <c r="F200" s="49"/>
      <c r="G200" s="52">
        <f>'[18]JODHPUR VP'!$BZ$194</f>
        <v>0</v>
      </c>
      <c r="H200" s="50">
        <f t="shared" si="46"/>
        <v>0</v>
      </c>
      <c r="I200" s="52">
        <f>'[18]JODHPUR VP'!CA194</f>
        <v>0</v>
      </c>
      <c r="J200" s="51"/>
      <c r="K200" s="56"/>
      <c r="L200" s="52">
        <f>'[18]JODHPUR VP'!CB194+'[18]additional entry 27.09.2023'!$P$60</f>
        <v>126.4440219</v>
      </c>
      <c r="M200" s="55"/>
      <c r="N200" s="55"/>
      <c r="O200" s="51">
        <f t="shared" si="45"/>
        <v>126.4440219</v>
      </c>
      <c r="P200" s="54">
        <f t="shared" si="49"/>
        <v>0</v>
      </c>
    </row>
    <row r="201" spans="1:18" s="68" customFormat="1" ht="18" customHeight="1">
      <c r="A201" s="45"/>
      <c r="B201" s="61" t="s">
        <v>68</v>
      </c>
      <c r="C201" s="64">
        <f>C199+C200</f>
        <v>2982.5</v>
      </c>
      <c r="D201" s="62"/>
      <c r="E201" s="62"/>
      <c r="F201" s="49">
        <f>F199+F200</f>
        <v>795.78992000000005</v>
      </c>
      <c r="G201" s="66">
        <f>SUM(G199:G200)</f>
        <v>1659.1879891374281</v>
      </c>
      <c r="H201" s="50">
        <f t="shared" si="46"/>
        <v>0</v>
      </c>
      <c r="I201" s="66">
        <f>SUM(I199:I200)</f>
        <v>0</v>
      </c>
      <c r="J201" s="51">
        <f t="shared" si="51"/>
        <v>5.5251697315847492</v>
      </c>
      <c r="K201" s="56"/>
      <c r="L201" s="80">
        <f>SUM(L199:L200)</f>
        <v>916.72952565910828</v>
      </c>
      <c r="M201" s="55"/>
      <c r="N201" s="55"/>
      <c r="O201" s="51">
        <f t="shared" si="45"/>
        <v>916.72952565910828</v>
      </c>
      <c r="P201" s="67">
        <f t="shared" si="49"/>
        <v>5.5251697315847492</v>
      </c>
    </row>
    <row r="202" spans="1:18" ht="18" customHeight="1">
      <c r="A202" s="45">
        <v>3</v>
      </c>
      <c r="B202" s="46" t="s">
        <v>151</v>
      </c>
      <c r="C202" s="64">
        <v>65</v>
      </c>
      <c r="D202" s="62"/>
      <c r="E202" s="62">
        <v>65</v>
      </c>
      <c r="F202" s="49">
        <v>39</v>
      </c>
      <c r="G202" s="52">
        <f>'[18]JODHPUR VP'!$BZ$196</f>
        <v>46.300924000000002</v>
      </c>
      <c r="H202" s="50">
        <f t="shared" si="46"/>
        <v>0</v>
      </c>
      <c r="I202" s="52">
        <f>'[18]JODHPUR VP'!CA196</f>
        <v>0</v>
      </c>
      <c r="J202" s="51">
        <f t="shared" si="51"/>
        <v>4.2181014789251288</v>
      </c>
      <c r="K202" s="56"/>
      <c r="L202" s="52">
        <f>'[18]JODHPUR VP'!CB196+'[19]Addition Table'!$K$8</f>
        <v>19.5301996</v>
      </c>
      <c r="M202" s="55"/>
      <c r="N202" s="55"/>
      <c r="O202" s="51">
        <f t="shared" si="45"/>
        <v>19.5301996</v>
      </c>
      <c r="P202" s="54"/>
    </row>
    <row r="203" spans="1:18" s="68" customFormat="1" ht="18" customHeight="1">
      <c r="A203" s="45"/>
      <c r="B203" s="70" t="s">
        <v>64</v>
      </c>
      <c r="C203" s="64"/>
      <c r="D203" s="62"/>
      <c r="E203" s="62"/>
      <c r="F203" s="49"/>
      <c r="G203" s="66">
        <f>'[18]JODHPUR VP'!$BZ$197</f>
        <v>0</v>
      </c>
      <c r="H203" s="50">
        <f t="shared" si="46"/>
        <v>0</v>
      </c>
      <c r="I203" s="66">
        <f>'[18]JODHPUR VP'!CA197</f>
        <v>0</v>
      </c>
      <c r="J203" s="51"/>
      <c r="K203" s="56"/>
      <c r="L203" s="66">
        <f>'[18]JODHPUR VP'!CB197+'[18]additional entry 27.09.2023'!$P$16+'[18]additional entry 27.09.2023'!$R$56</f>
        <v>5.0984667000000004</v>
      </c>
      <c r="M203" s="55"/>
      <c r="N203" s="55"/>
      <c r="O203" s="51">
        <f t="shared" si="45"/>
        <v>5.0984667000000004</v>
      </c>
      <c r="P203" s="67">
        <f>IFERROR(O203/G203*10,0)</f>
        <v>0</v>
      </c>
    </row>
    <row r="204" spans="1:18" s="68" customFormat="1" ht="18" customHeight="1">
      <c r="A204" s="45"/>
      <c r="B204" s="61" t="s">
        <v>68</v>
      </c>
      <c r="C204" s="64"/>
      <c r="D204" s="62"/>
      <c r="E204" s="62"/>
      <c r="F204" s="49"/>
      <c r="G204" s="66">
        <f>SUM(G202:G203)</f>
        <v>46.300924000000002</v>
      </c>
      <c r="H204" s="50">
        <f t="shared" si="46"/>
        <v>0</v>
      </c>
      <c r="I204" s="66">
        <f>SUM(I202:I203)</f>
        <v>0</v>
      </c>
      <c r="J204" s="51">
        <f t="shared" si="51"/>
        <v>5.3192602160596181</v>
      </c>
      <c r="K204" s="56"/>
      <c r="L204" s="66">
        <f>SUM(L202:L203)</f>
        <v>24.628666299999999</v>
      </c>
      <c r="M204" s="55"/>
      <c r="N204" s="55"/>
      <c r="O204" s="51">
        <f t="shared" si="45"/>
        <v>24.628666299999999</v>
      </c>
      <c r="P204" s="54"/>
    </row>
    <row r="205" spans="1:18" ht="18" customHeight="1">
      <c r="A205" s="45">
        <v>4</v>
      </c>
      <c r="B205" s="46" t="s">
        <v>152</v>
      </c>
      <c r="C205" s="64"/>
      <c r="D205" s="62"/>
      <c r="E205" s="62"/>
      <c r="F205" s="49"/>
      <c r="G205" s="66"/>
      <c r="H205" s="50">
        <f t="shared" si="46"/>
        <v>0</v>
      </c>
      <c r="I205" s="66"/>
      <c r="J205" s="51"/>
      <c r="K205" s="56"/>
      <c r="L205" s="66"/>
      <c r="M205" s="55"/>
      <c r="N205" s="55"/>
      <c r="O205" s="51">
        <f t="shared" si="45"/>
        <v>0</v>
      </c>
      <c r="P205" s="67">
        <f>IFERROR(O205/G205*10,0)</f>
        <v>0</v>
      </c>
    </row>
    <row r="206" spans="1:18" ht="18" customHeight="1">
      <c r="A206" s="69"/>
      <c r="B206" s="46" t="s">
        <v>153</v>
      </c>
      <c r="C206" s="64">
        <v>14</v>
      </c>
      <c r="D206" s="62"/>
      <c r="E206" s="62">
        <v>14</v>
      </c>
      <c r="F206" s="49">
        <f>E206*0.3512</f>
        <v>4.9168000000000003</v>
      </c>
      <c r="G206" s="66">
        <f>'[18]JODHPUR VP'!$BZ$200</f>
        <v>36.654813736000001</v>
      </c>
      <c r="H206" s="50">
        <f t="shared" si="46"/>
        <v>0</v>
      </c>
      <c r="I206" s="66">
        <f>'[18]JODHPUR VP'!CA200</f>
        <v>0</v>
      </c>
      <c r="J206" s="51">
        <f t="shared" si="51"/>
        <v>8.8689998944476987</v>
      </c>
      <c r="K206" s="56"/>
      <c r="L206" s="66">
        <f>'[18]JODHPUR VP'!CB200</f>
        <v>32.509153915558407</v>
      </c>
      <c r="M206" s="55"/>
      <c r="N206" s="55"/>
      <c r="O206" s="51">
        <f t="shared" si="45"/>
        <v>32.509153915558407</v>
      </c>
      <c r="P206" s="67">
        <f>IFERROR(O206/G206*10,0)</f>
        <v>8.8689998944476987</v>
      </c>
      <c r="Q206" s="108"/>
      <c r="R206" s="108"/>
    </row>
    <row r="207" spans="1:18" ht="18" customHeight="1">
      <c r="A207" s="69"/>
      <c r="B207" s="46" t="s">
        <v>154</v>
      </c>
      <c r="C207" s="64">
        <v>7.5</v>
      </c>
      <c r="D207" s="62"/>
      <c r="E207" s="62">
        <v>7.5</v>
      </c>
      <c r="F207" s="49">
        <f t="shared" ref="F207:F216" si="52">E207*0.3512</f>
        <v>2.6339999999999999</v>
      </c>
      <c r="G207" s="66">
        <f>'[18]JODHPUR VP'!$BZ$201</f>
        <v>15.145938158511999</v>
      </c>
      <c r="H207" s="50">
        <f t="shared" si="46"/>
        <v>0</v>
      </c>
      <c r="I207" s="66">
        <f>'[18]JODHPUR VP'!CA201</f>
        <v>0</v>
      </c>
      <c r="J207" s="51">
        <f t="shared" si="51"/>
        <v>8.8689997298285554</v>
      </c>
      <c r="K207" s="56"/>
      <c r="L207" s="66">
        <f>'[18]JODHPUR VP'!CB201</f>
        <v>13.432932143584294</v>
      </c>
      <c r="M207" s="55"/>
      <c r="N207" s="55"/>
      <c r="O207" s="51">
        <f t="shared" si="45"/>
        <v>13.432932143584294</v>
      </c>
      <c r="P207" s="54"/>
      <c r="Q207" s="108"/>
      <c r="R207" s="108"/>
    </row>
    <row r="208" spans="1:18" ht="18" customHeight="1">
      <c r="A208" s="69"/>
      <c r="B208" s="46" t="s">
        <v>155</v>
      </c>
      <c r="C208" s="64">
        <v>10</v>
      </c>
      <c r="D208" s="62"/>
      <c r="E208" s="62">
        <v>10</v>
      </c>
      <c r="F208" s="49">
        <f t="shared" si="52"/>
        <v>3.512</v>
      </c>
      <c r="G208" s="66">
        <f>'[18]JODHPUR VP'!$BZ$202</f>
        <v>17.602852819999999</v>
      </c>
      <c r="H208" s="50">
        <f t="shared" si="46"/>
        <v>0</v>
      </c>
      <c r="I208" s="66">
        <f>'[18]JODHPUR VP'!CA202</f>
        <v>0</v>
      </c>
      <c r="J208" s="51">
        <f t="shared" si="51"/>
        <v>7.2821001056987766</v>
      </c>
      <c r="K208" s="56"/>
      <c r="L208" s="66">
        <f>'[18]JODHPUR VP'!CB202</f>
        <v>12.8185736381122</v>
      </c>
      <c r="M208" s="55"/>
      <c r="N208" s="55"/>
      <c r="O208" s="51">
        <f t="shared" si="45"/>
        <v>12.8185736381122</v>
      </c>
      <c r="P208" s="54"/>
      <c r="Q208" s="108"/>
      <c r="R208" s="108"/>
    </row>
    <row r="209" spans="1:18" ht="18" customHeight="1">
      <c r="A209" s="69"/>
      <c r="B209" s="46" t="s">
        <v>156</v>
      </c>
      <c r="C209" s="64">
        <v>8</v>
      </c>
      <c r="D209" s="62"/>
      <c r="E209" s="62">
        <v>8</v>
      </c>
      <c r="F209" s="49">
        <f t="shared" si="52"/>
        <v>2.8096000000000001</v>
      </c>
      <c r="G209" s="52">
        <f>'[18]JODHPUR VP'!$BZ$203</f>
        <v>19.158858329999994</v>
      </c>
      <c r="H209" s="50">
        <f t="shared" si="46"/>
        <v>0</v>
      </c>
      <c r="I209" s="52">
        <f>'[18]JODHPUR VP'!CA203</f>
        <v>0</v>
      </c>
      <c r="J209" s="51">
        <f t="shared" si="51"/>
        <v>6.5043998817971342</v>
      </c>
      <c r="K209" s="56"/>
      <c r="L209" s="52">
        <f>'[18]JODHPUR VP'!CB203</f>
        <v>12.461687585702</v>
      </c>
      <c r="M209" s="55"/>
      <c r="N209" s="55"/>
      <c r="O209" s="51">
        <f t="shared" si="45"/>
        <v>12.461687585702</v>
      </c>
      <c r="P209" s="54">
        <f t="shared" ref="P209:P221" si="53">IFERROR(O209/G209*10,0)</f>
        <v>6.5043998817971342</v>
      </c>
    </row>
    <row r="210" spans="1:18" ht="18" customHeight="1">
      <c r="A210" s="69"/>
      <c r="B210" s="46" t="s">
        <v>157</v>
      </c>
      <c r="C210" s="64">
        <v>12</v>
      </c>
      <c r="D210" s="62"/>
      <c r="E210" s="62">
        <v>12</v>
      </c>
      <c r="F210" s="49">
        <f t="shared" si="52"/>
        <v>4.2144000000000004</v>
      </c>
      <c r="G210" s="52">
        <f>'[18]JODHPUR VP'!$BZ$204</f>
        <v>6.9414460032000003</v>
      </c>
      <c r="H210" s="50">
        <f t="shared" si="46"/>
        <v>0</v>
      </c>
      <c r="I210" s="52">
        <f>'[18]JODHPUR VP'!CA204</f>
        <v>0</v>
      </c>
      <c r="J210" s="51">
        <f t="shared" si="51"/>
        <v>7.0919358218414166</v>
      </c>
      <c r="K210" s="56"/>
      <c r="L210" s="52">
        <f>'[18]JODHPUR VP'!CB204</f>
        <v>4.9228289565472005</v>
      </c>
      <c r="M210" s="55"/>
      <c r="N210" s="55"/>
      <c r="O210" s="51">
        <f t="shared" ref="O210:O273" si="54">I210+L210</f>
        <v>4.9228289565472005</v>
      </c>
      <c r="P210" s="67">
        <f t="shared" si="53"/>
        <v>7.0919358218414166</v>
      </c>
    </row>
    <row r="211" spans="1:18" ht="18" customHeight="1">
      <c r="A211" s="69"/>
      <c r="B211" s="46" t="s">
        <v>158</v>
      </c>
      <c r="C211" s="64">
        <v>4.95</v>
      </c>
      <c r="D211" s="62"/>
      <c r="E211" s="62">
        <v>4.95</v>
      </c>
      <c r="F211" s="49">
        <f t="shared" si="52"/>
        <v>1.7384400000000002</v>
      </c>
      <c r="G211" s="51">
        <f>'[18]JODHPUR VP'!$BZ$205</f>
        <v>0.7516102616</v>
      </c>
      <c r="H211" s="50">
        <f t="shared" si="46"/>
        <v>0</v>
      </c>
      <c r="I211" s="51">
        <f>'[18]JODHPUR VP'!CA205</f>
        <v>0</v>
      </c>
      <c r="J211" s="51">
        <f t="shared" si="51"/>
        <v>6.4182758012666437</v>
      </c>
      <c r="K211" s="56"/>
      <c r="L211" s="51">
        <f>'[18]JODHPUR VP'!CB205</f>
        <v>0.48240419540109719</v>
      </c>
      <c r="M211" s="55"/>
      <c r="N211" s="55"/>
      <c r="O211" s="51">
        <f t="shared" si="54"/>
        <v>0.48240419540109719</v>
      </c>
      <c r="P211" s="54"/>
    </row>
    <row r="212" spans="1:18" ht="18" customHeight="1">
      <c r="A212" s="69"/>
      <c r="B212" s="95" t="s">
        <v>159</v>
      </c>
      <c r="C212" s="64">
        <v>8</v>
      </c>
      <c r="D212" s="62"/>
      <c r="E212" s="62">
        <v>8</v>
      </c>
      <c r="F212" s="49">
        <f t="shared" si="52"/>
        <v>2.8096000000000001</v>
      </c>
      <c r="G212" s="52">
        <f>'[18]JODHPUR VP'!$BZ$206</f>
        <v>19.166129100000003</v>
      </c>
      <c r="H212" s="50">
        <f t="shared" si="46"/>
        <v>0</v>
      </c>
      <c r="I212" s="52">
        <f>'[18]JODHPUR VP'!CA206</f>
        <v>0</v>
      </c>
      <c r="J212" s="51">
        <f t="shared" si="51"/>
        <v>7.4599999380678277</v>
      </c>
      <c r="K212" s="56"/>
      <c r="L212" s="52">
        <f>'[18]JODHPUR VP'!CB206</f>
        <v>14.297932189899999</v>
      </c>
      <c r="M212" s="55"/>
      <c r="N212" s="55"/>
      <c r="O212" s="51">
        <f t="shared" si="54"/>
        <v>14.297932189899999</v>
      </c>
      <c r="P212" s="54">
        <f>IFERROR(O212/G212*10,0)</f>
        <v>7.4599999380678277</v>
      </c>
    </row>
    <row r="213" spans="1:18" ht="18" customHeight="1">
      <c r="A213" s="69"/>
      <c r="B213" s="95" t="s">
        <v>160</v>
      </c>
      <c r="C213" s="64">
        <v>10</v>
      </c>
      <c r="D213" s="62"/>
      <c r="E213" s="62">
        <v>10</v>
      </c>
      <c r="F213" s="49">
        <f t="shared" si="52"/>
        <v>3.512</v>
      </c>
      <c r="G213" s="52">
        <f>'[18]JODHPUR VP'!$BZ$207</f>
        <v>20.553852039999999</v>
      </c>
      <c r="H213" s="50">
        <f t="shared" si="46"/>
        <v>0</v>
      </c>
      <c r="I213" s="52">
        <f>'[18]JODHPUR VP'!CA207</f>
        <v>0</v>
      </c>
      <c r="J213" s="51">
        <f t="shared" si="51"/>
        <v>6.9600001264969693</v>
      </c>
      <c r="K213" s="56"/>
      <c r="L213" s="52">
        <f>'[18]JODHPUR VP'!CB207</f>
        <v>14.305481279839999</v>
      </c>
      <c r="M213" s="55"/>
      <c r="N213" s="55"/>
      <c r="O213" s="51">
        <f t="shared" si="54"/>
        <v>14.305481279839999</v>
      </c>
      <c r="P213" s="54">
        <f t="shared" si="53"/>
        <v>6.9600001264969693</v>
      </c>
    </row>
    <row r="214" spans="1:18" ht="18" customHeight="1">
      <c r="A214" s="69"/>
      <c r="B214" s="95" t="s">
        <v>161</v>
      </c>
      <c r="C214" s="64">
        <v>20</v>
      </c>
      <c r="D214" s="62"/>
      <c r="E214" s="62">
        <v>20</v>
      </c>
      <c r="F214" s="49">
        <f t="shared" si="52"/>
        <v>7.024</v>
      </c>
      <c r="G214" s="52">
        <v>0</v>
      </c>
      <c r="H214" s="50">
        <f t="shared" si="46"/>
        <v>0</v>
      </c>
      <c r="I214" s="52">
        <v>0</v>
      </c>
      <c r="J214" s="51"/>
      <c r="K214" s="56"/>
      <c r="L214" s="52">
        <v>0</v>
      </c>
      <c r="M214" s="55"/>
      <c r="N214" s="55"/>
      <c r="O214" s="51">
        <f t="shared" si="54"/>
        <v>0</v>
      </c>
      <c r="P214" s="54">
        <f t="shared" si="53"/>
        <v>0</v>
      </c>
    </row>
    <row r="215" spans="1:18" ht="18" customHeight="1">
      <c r="A215" s="69"/>
      <c r="B215" s="95" t="s">
        <v>162</v>
      </c>
      <c r="C215" s="64">
        <v>7.5</v>
      </c>
      <c r="D215" s="62"/>
      <c r="E215" s="62">
        <v>7.5</v>
      </c>
      <c r="F215" s="49">
        <f t="shared" si="52"/>
        <v>2.6339999999999999</v>
      </c>
      <c r="G215" s="52">
        <v>0</v>
      </c>
      <c r="H215" s="50">
        <f t="shared" ref="H215:H278" si="55">I215</f>
        <v>0</v>
      </c>
      <c r="I215" s="52">
        <v>0</v>
      </c>
      <c r="J215" s="51"/>
      <c r="K215" s="56"/>
      <c r="L215" s="52">
        <v>0</v>
      </c>
      <c r="M215" s="55"/>
      <c r="N215" s="55"/>
      <c r="O215" s="51">
        <f t="shared" si="54"/>
        <v>0</v>
      </c>
      <c r="P215" s="54">
        <f t="shared" si="53"/>
        <v>0</v>
      </c>
    </row>
    <row r="216" spans="1:18" ht="18" customHeight="1">
      <c r="A216" s="69"/>
      <c r="B216" s="95" t="s">
        <v>163</v>
      </c>
      <c r="C216" s="64">
        <v>8</v>
      </c>
      <c r="D216" s="62"/>
      <c r="E216" s="62">
        <v>8</v>
      </c>
      <c r="F216" s="49">
        <f t="shared" si="52"/>
        <v>2.8096000000000001</v>
      </c>
      <c r="G216" s="52">
        <f>'[18]JODHPUR VP'!$BZ$208</f>
        <v>7.7495039999999999E-3</v>
      </c>
      <c r="H216" s="50">
        <f t="shared" si="55"/>
        <v>0</v>
      </c>
      <c r="I216" s="52">
        <f>'[18]JODHPUR VP'!CA208</f>
        <v>0</v>
      </c>
      <c r="J216" s="51">
        <f t="shared" si="51"/>
        <v>7.120000000000001</v>
      </c>
      <c r="K216" s="56"/>
      <c r="L216" s="52">
        <f>'[18]JODHPUR VP'!CB208</f>
        <v>5.5176468480000003E-3</v>
      </c>
      <c r="M216" s="55"/>
      <c r="N216" s="55"/>
      <c r="O216" s="51">
        <f t="shared" si="54"/>
        <v>5.5176468480000003E-3</v>
      </c>
      <c r="P216" s="54">
        <f t="shared" si="53"/>
        <v>7.120000000000001</v>
      </c>
    </row>
    <row r="217" spans="1:18" ht="18" customHeight="1">
      <c r="A217" s="69"/>
      <c r="B217" s="61" t="s">
        <v>63</v>
      </c>
      <c r="C217" s="49">
        <f>SUM(C206:C216)</f>
        <v>109.95</v>
      </c>
      <c r="D217" s="62"/>
      <c r="E217" s="49">
        <f>SUM(E206:E216)</f>
        <v>109.95</v>
      </c>
      <c r="F217" s="49">
        <f>SUM(F206:F216)</f>
        <v>38.614440000000002</v>
      </c>
      <c r="G217" s="52">
        <f>SUM(G206:G216)</f>
        <v>135.983249953312</v>
      </c>
      <c r="H217" s="50">
        <f t="shared" si="55"/>
        <v>0</v>
      </c>
      <c r="I217" s="52">
        <f>SUM(I206:I216)</f>
        <v>0</v>
      </c>
      <c r="J217" s="51">
        <f t="shared" si="51"/>
        <v>7.7389319337215969</v>
      </c>
      <c r="K217" s="56"/>
      <c r="L217" s="92">
        <f>SUM(L206:L216)</f>
        <v>105.23651155149321</v>
      </c>
      <c r="M217" s="55"/>
      <c r="N217" s="55"/>
      <c r="O217" s="51">
        <f t="shared" si="54"/>
        <v>105.23651155149321</v>
      </c>
      <c r="P217" s="54">
        <f t="shared" si="53"/>
        <v>7.7389319337215969</v>
      </c>
    </row>
    <row r="218" spans="1:18" ht="18" customHeight="1">
      <c r="A218" s="69"/>
      <c r="B218" s="70" t="s">
        <v>64</v>
      </c>
      <c r="C218" s="64"/>
      <c r="D218" s="62"/>
      <c r="E218" s="62"/>
      <c r="F218" s="49"/>
      <c r="G218" s="52">
        <f>'[18]JODHPUR VP'!$BZ$210</f>
        <v>0</v>
      </c>
      <c r="H218" s="50">
        <f t="shared" si="55"/>
        <v>0</v>
      </c>
      <c r="I218" s="52">
        <f>'[18]JODHPUR VP'!CA210</f>
        <v>0</v>
      </c>
      <c r="J218" s="51"/>
      <c r="K218" s="56"/>
      <c r="L218" s="52">
        <f>'[18]JODHPUR VP'!CB210</f>
        <v>0</v>
      </c>
      <c r="M218" s="55"/>
      <c r="N218" s="55"/>
      <c r="O218" s="51">
        <f t="shared" si="54"/>
        <v>0</v>
      </c>
      <c r="P218" s="54">
        <f t="shared" si="53"/>
        <v>0</v>
      </c>
    </row>
    <row r="219" spans="1:18" ht="18" customHeight="1">
      <c r="A219" s="69"/>
      <c r="B219" s="61" t="s">
        <v>68</v>
      </c>
      <c r="C219" s="64">
        <f>C217+C218</f>
        <v>109.95</v>
      </c>
      <c r="D219" s="62"/>
      <c r="E219" s="62"/>
      <c r="F219" s="49">
        <f>F217+F218</f>
        <v>38.614440000000002</v>
      </c>
      <c r="G219" s="52">
        <f>SUM(G217:G218)</f>
        <v>135.983249953312</v>
      </c>
      <c r="H219" s="50">
        <f t="shared" si="55"/>
        <v>0</v>
      </c>
      <c r="I219" s="52">
        <f>SUM(I217:I218)</f>
        <v>0</v>
      </c>
      <c r="J219" s="51">
        <f t="shared" si="51"/>
        <v>7.7389319337215969</v>
      </c>
      <c r="K219" s="56"/>
      <c r="L219" s="52">
        <f>SUM(L217:L218)</f>
        <v>105.23651155149321</v>
      </c>
      <c r="M219" s="55"/>
      <c r="N219" s="55"/>
      <c r="O219" s="51">
        <f t="shared" si="54"/>
        <v>105.23651155149321</v>
      </c>
      <c r="P219" s="54">
        <f t="shared" si="53"/>
        <v>7.7389319337215969</v>
      </c>
      <c r="Q219" s="108"/>
      <c r="R219" s="108"/>
    </row>
    <row r="220" spans="1:18" ht="18" customHeight="1">
      <c r="A220" s="69"/>
      <c r="B220" s="61"/>
      <c r="C220" s="64"/>
      <c r="D220" s="62"/>
      <c r="E220" s="62"/>
      <c r="F220" s="49"/>
      <c r="G220" s="52"/>
      <c r="H220" s="50">
        <f t="shared" si="55"/>
        <v>0</v>
      </c>
      <c r="I220" s="52"/>
      <c r="J220" s="51"/>
      <c r="K220" s="56"/>
      <c r="L220" s="52"/>
      <c r="M220" s="55"/>
      <c r="N220" s="55"/>
      <c r="O220" s="51">
        <f t="shared" si="54"/>
        <v>0</v>
      </c>
      <c r="P220" s="54">
        <f t="shared" si="53"/>
        <v>0</v>
      </c>
    </row>
    <row r="221" spans="1:18" ht="18" customHeight="1">
      <c r="A221" s="105" t="s">
        <v>164</v>
      </c>
      <c r="B221" s="46" t="s">
        <v>165</v>
      </c>
      <c r="C221" s="64"/>
      <c r="D221" s="62"/>
      <c r="E221" s="62"/>
      <c r="F221" s="49"/>
      <c r="G221" s="66"/>
      <c r="H221" s="50">
        <f t="shared" si="55"/>
        <v>0</v>
      </c>
      <c r="I221" s="66"/>
      <c r="J221" s="51"/>
      <c r="K221" s="56"/>
      <c r="L221" s="66"/>
      <c r="M221" s="55"/>
      <c r="N221" s="55"/>
      <c r="O221" s="51">
        <f t="shared" si="54"/>
        <v>0</v>
      </c>
      <c r="P221" s="67">
        <f t="shared" si="53"/>
        <v>0</v>
      </c>
    </row>
    <row r="222" spans="1:18" ht="18" customHeight="1">
      <c r="A222" s="69"/>
      <c r="B222" s="61" t="s">
        <v>63</v>
      </c>
      <c r="C222" s="64">
        <v>0</v>
      </c>
      <c r="D222" s="62"/>
      <c r="E222" s="62"/>
      <c r="F222" s="49">
        <v>0</v>
      </c>
      <c r="G222" s="66">
        <f>'[18]JODHPUR VP'!$BZ$229</f>
        <v>0</v>
      </c>
      <c r="H222" s="50">
        <f t="shared" si="55"/>
        <v>0</v>
      </c>
      <c r="I222" s="66">
        <f>'[18]JODHPUR VP'!CA229</f>
        <v>0</v>
      </c>
      <c r="J222" s="51"/>
      <c r="K222" s="56"/>
      <c r="L222" s="66">
        <f>'[18]JODHPUR VP'!CB229</f>
        <v>0</v>
      </c>
      <c r="M222" s="55"/>
      <c r="N222" s="55"/>
      <c r="O222" s="51">
        <f t="shared" si="54"/>
        <v>0</v>
      </c>
      <c r="P222" s="54"/>
    </row>
    <row r="223" spans="1:18" ht="18" customHeight="1">
      <c r="A223" s="69"/>
      <c r="B223" s="70" t="s">
        <v>64</v>
      </c>
      <c r="C223" s="64"/>
      <c r="D223" s="62"/>
      <c r="E223" s="62"/>
      <c r="F223" s="49"/>
      <c r="G223" s="66">
        <f>'[18]JODHPUR VP'!$BZ$230</f>
        <v>0</v>
      </c>
      <c r="H223" s="50">
        <f t="shared" si="55"/>
        <v>0</v>
      </c>
      <c r="I223" s="66">
        <f>'[18]JODHPUR VP'!CA230</f>
        <v>0</v>
      </c>
      <c r="J223" s="51"/>
      <c r="K223" s="56"/>
      <c r="L223" s="66">
        <f>'[18]JODHPUR VP'!CB230</f>
        <v>0</v>
      </c>
      <c r="M223" s="55"/>
      <c r="N223" s="55"/>
      <c r="O223" s="51">
        <f t="shared" si="54"/>
        <v>0</v>
      </c>
      <c r="P223" s="54"/>
      <c r="R223" s="109"/>
    </row>
    <row r="224" spans="1:18" ht="18" customHeight="1">
      <c r="A224" s="69"/>
      <c r="B224" s="61" t="s">
        <v>68</v>
      </c>
      <c r="C224" s="64">
        <f>C222+C223</f>
        <v>0</v>
      </c>
      <c r="D224" s="62"/>
      <c r="E224" s="62"/>
      <c r="F224" s="49">
        <f>F222+F223</f>
        <v>0</v>
      </c>
      <c r="G224" s="51">
        <f>SUM(G222:G223)</f>
        <v>0</v>
      </c>
      <c r="H224" s="50">
        <f t="shared" si="55"/>
        <v>0</v>
      </c>
      <c r="I224" s="51">
        <f>SUM(I222:I223)</f>
        <v>0</v>
      </c>
      <c r="J224" s="51"/>
      <c r="K224" s="56"/>
      <c r="L224" s="51">
        <f>SUM(L222:L223)</f>
        <v>0</v>
      </c>
      <c r="M224" s="55"/>
      <c r="N224" s="55"/>
      <c r="O224" s="51">
        <f t="shared" si="54"/>
        <v>0</v>
      </c>
      <c r="P224" s="54"/>
    </row>
    <row r="225" spans="1:22" ht="18" customHeight="1">
      <c r="A225" s="69"/>
      <c r="B225" s="61"/>
      <c r="C225" s="64"/>
      <c r="D225" s="62"/>
      <c r="E225" s="62"/>
      <c r="F225" s="49"/>
      <c r="G225" s="52"/>
      <c r="H225" s="50">
        <f t="shared" si="55"/>
        <v>0</v>
      </c>
      <c r="I225" s="52"/>
      <c r="J225" s="51"/>
      <c r="K225" s="56"/>
      <c r="L225" s="52"/>
      <c r="M225" s="55"/>
      <c r="N225" s="55"/>
      <c r="O225" s="51">
        <f t="shared" si="54"/>
        <v>0</v>
      </c>
      <c r="P225" s="54">
        <f t="shared" ref="P225:P228" si="56">IFERROR(O225/G225*10,0)</f>
        <v>0</v>
      </c>
    </row>
    <row r="226" spans="1:22" ht="18" customHeight="1">
      <c r="A226" s="69"/>
      <c r="B226" s="76" t="s">
        <v>166</v>
      </c>
      <c r="C226" s="64">
        <f>C198+C199+C217+C222</f>
        <v>6969.95</v>
      </c>
      <c r="D226" s="62"/>
      <c r="E226" s="49"/>
      <c r="F226" s="49">
        <f>F198+F199+F217+F222</f>
        <v>2129.3443600000001</v>
      </c>
      <c r="G226" s="52">
        <f>SUM(G198,G199,G202,G217,G222)</f>
        <v>3596.8094670907403</v>
      </c>
      <c r="H226" s="50">
        <f t="shared" si="55"/>
        <v>0</v>
      </c>
      <c r="I226" s="52">
        <f>SUM(I198,I199,I202,I217,I222)</f>
        <v>0</v>
      </c>
      <c r="J226" s="51">
        <f t="shared" si="51"/>
        <v>5.1002875181331406</v>
      </c>
      <c r="K226" s="56"/>
      <c r="L226" s="52">
        <f>SUM(L198,L199,L202,L217,L222)</f>
        <v>1834.4762430106016</v>
      </c>
      <c r="M226" s="55"/>
      <c r="N226" s="55"/>
      <c r="O226" s="51">
        <f t="shared" si="54"/>
        <v>1834.4762430106016</v>
      </c>
      <c r="P226" s="54">
        <f t="shared" si="56"/>
        <v>5.1002875181331406</v>
      </c>
    </row>
    <row r="227" spans="1:22" ht="18" customHeight="1">
      <c r="A227" s="69"/>
      <c r="B227" s="76" t="s">
        <v>167</v>
      </c>
      <c r="C227" s="64">
        <f>C198+C201+C219+C224</f>
        <v>6969.95</v>
      </c>
      <c r="D227" s="62"/>
      <c r="E227" s="62"/>
      <c r="F227" s="49">
        <f>F198+F201+F219+F224</f>
        <v>2129.3443600000001</v>
      </c>
      <c r="G227" s="52"/>
      <c r="H227" s="50">
        <f t="shared" si="55"/>
        <v>0</v>
      </c>
      <c r="I227" s="52"/>
      <c r="J227" s="51"/>
      <c r="K227" s="56"/>
      <c r="L227" s="52">
        <f>L198+L201+L204+L219</f>
        <v>1966.0187316106017</v>
      </c>
      <c r="M227" s="55"/>
      <c r="N227" s="55"/>
      <c r="O227" s="51">
        <f t="shared" si="54"/>
        <v>1966.0187316106017</v>
      </c>
      <c r="P227" s="54">
        <f t="shared" si="56"/>
        <v>0</v>
      </c>
    </row>
    <row r="228" spans="1:22" ht="18" customHeight="1">
      <c r="A228" s="69"/>
      <c r="B228" s="46"/>
      <c r="C228" s="64"/>
      <c r="D228" s="62"/>
      <c r="E228" s="62"/>
      <c r="F228" s="49"/>
      <c r="G228" s="52"/>
      <c r="H228" s="50">
        <f t="shared" si="55"/>
        <v>0</v>
      </c>
      <c r="I228" s="52"/>
      <c r="J228" s="51"/>
      <c r="K228" s="56"/>
      <c r="L228" s="52"/>
      <c r="M228" s="55"/>
      <c r="N228" s="55"/>
      <c r="O228" s="51">
        <f t="shared" si="54"/>
        <v>0</v>
      </c>
      <c r="P228" s="54">
        <f t="shared" si="56"/>
        <v>0</v>
      </c>
    </row>
    <row r="229" spans="1:22" s="68" customFormat="1" ht="18" customHeight="1">
      <c r="A229" s="110"/>
      <c r="B229" s="48"/>
      <c r="C229" s="111"/>
      <c r="D229" s="112"/>
      <c r="E229" s="112"/>
      <c r="F229" s="112"/>
      <c r="G229" s="66"/>
      <c r="H229" s="50">
        <f t="shared" si="55"/>
        <v>0</v>
      </c>
      <c r="I229" s="66"/>
      <c r="J229" s="51"/>
      <c r="K229" s="56"/>
      <c r="L229" s="66"/>
      <c r="M229" s="55"/>
      <c r="N229" s="55"/>
      <c r="O229" s="51">
        <f t="shared" si="54"/>
        <v>0</v>
      </c>
      <c r="P229" s="54"/>
    </row>
    <row r="230" spans="1:22" ht="18" customHeight="1">
      <c r="A230" s="110"/>
      <c r="B230" s="76" t="s">
        <v>168</v>
      </c>
      <c r="C230" s="64">
        <v>58203.82</v>
      </c>
      <c r="D230" s="62"/>
      <c r="E230" s="49">
        <v>23972.622143999997</v>
      </c>
      <c r="F230" s="49">
        <v>8313.1200000000008</v>
      </c>
      <c r="G230" s="78">
        <f>SUM(G194,G198,G199,G202,G217,G222)</f>
        <v>32698.915091809158</v>
      </c>
      <c r="H230" s="50">
        <f t="shared" si="55"/>
        <v>3751.6230185543809</v>
      </c>
      <c r="I230" s="78">
        <f>SUM(I194,I198,I199,I202,I217,I222)</f>
        <v>3751.6230185543809</v>
      </c>
      <c r="J230" s="51">
        <f t="shared" si="51"/>
        <v>3.425378857775776</v>
      </c>
      <c r="K230" s="56"/>
      <c r="L230" s="78">
        <f>SUM(L194,L198,L199,L202,L217,L222)</f>
        <v>11200.617242768834</v>
      </c>
      <c r="M230" s="55"/>
      <c r="N230" s="55"/>
      <c r="O230" s="51">
        <f t="shared" si="54"/>
        <v>14952.240261323215</v>
      </c>
      <c r="P230" s="67">
        <f>IFERROR(O230/G230*10,0)</f>
        <v>4.5727022500109316</v>
      </c>
    </row>
    <row r="231" spans="1:22" ht="18" customHeight="1">
      <c r="A231" s="110"/>
      <c r="B231" s="76" t="s">
        <v>169</v>
      </c>
      <c r="C231" s="64">
        <v>58203.82</v>
      </c>
      <c r="D231" s="62"/>
      <c r="E231" s="49"/>
      <c r="F231" s="49">
        <v>8275.0300000000007</v>
      </c>
      <c r="G231" s="66">
        <f>G230</f>
        <v>32698.915091809158</v>
      </c>
      <c r="H231" s="50">
        <f t="shared" si="55"/>
        <v>3776.2015106543809</v>
      </c>
      <c r="I231" s="66">
        <f>'[18]JODHPUR VP'!$CA$190</f>
        <v>3776.2015106543809</v>
      </c>
      <c r="J231" s="51">
        <f t="shared" si="51"/>
        <v>3.4312750521421753</v>
      </c>
      <c r="K231" s="56"/>
      <c r="L231" s="66">
        <f>'[18]JODHPUR VP'!$CB$236</f>
        <v>11219.897158664004</v>
      </c>
      <c r="M231" s="55"/>
      <c r="N231" s="55"/>
      <c r="O231" s="51">
        <f t="shared" si="54"/>
        <v>14996.098669318384</v>
      </c>
      <c r="P231" s="67">
        <f>IFERROR(O231/G231*10,0)</f>
        <v>4.58611505220086</v>
      </c>
      <c r="V231" s="11">
        <v>-4.83</v>
      </c>
    </row>
    <row r="232" spans="1:22" ht="18" customHeight="1">
      <c r="A232" s="110"/>
      <c r="B232" s="48"/>
      <c r="C232" s="111"/>
      <c r="D232" s="112"/>
      <c r="E232" s="112"/>
      <c r="F232" s="112"/>
      <c r="G232" s="66"/>
      <c r="H232" s="50">
        <f t="shared" si="55"/>
        <v>0</v>
      </c>
      <c r="I232" s="66"/>
      <c r="J232" s="51"/>
      <c r="K232" s="56"/>
      <c r="L232" s="66"/>
      <c r="M232" s="55"/>
      <c r="N232" s="55"/>
      <c r="O232" s="51">
        <f t="shared" si="54"/>
        <v>0</v>
      </c>
      <c r="P232" s="54"/>
      <c r="V232" s="11">
        <v>46.099937699999998</v>
      </c>
    </row>
    <row r="233" spans="1:22" ht="18" customHeight="1">
      <c r="A233" s="113" t="s">
        <v>170</v>
      </c>
      <c r="B233" s="76" t="s">
        <v>171</v>
      </c>
      <c r="C233" s="114"/>
      <c r="D233" s="115"/>
      <c r="E233" s="115"/>
      <c r="F233" s="115"/>
      <c r="G233" s="51"/>
      <c r="H233" s="50">
        <f t="shared" si="55"/>
        <v>0</v>
      </c>
      <c r="I233" s="51"/>
      <c r="J233" s="51"/>
      <c r="K233" s="56"/>
      <c r="L233" s="51"/>
      <c r="M233" s="55"/>
      <c r="N233" s="55"/>
      <c r="O233" s="51">
        <f t="shared" si="54"/>
        <v>0</v>
      </c>
      <c r="P233" s="106"/>
      <c r="V233" s="11">
        <v>41.2699377</v>
      </c>
    </row>
    <row r="234" spans="1:22" s="68" customFormat="1" ht="18" customHeight="1">
      <c r="A234" s="110">
        <v>1</v>
      </c>
      <c r="B234" s="76" t="s">
        <v>172</v>
      </c>
      <c r="C234" s="111"/>
      <c r="D234" s="112"/>
      <c r="E234" s="112"/>
      <c r="F234" s="112"/>
      <c r="G234" s="52">
        <f>'[18]JODHPUR VP'!$BZ$239</f>
        <v>0</v>
      </c>
      <c r="H234" s="50">
        <f t="shared" si="55"/>
        <v>757.28501949999998</v>
      </c>
      <c r="I234" s="52">
        <f>'[18]JODHPUR VP'!CA239+V231</f>
        <v>757.28501949999998</v>
      </c>
      <c r="J234" s="51"/>
      <c r="K234" s="56"/>
      <c r="L234" s="52"/>
      <c r="M234" s="55"/>
      <c r="N234" s="55"/>
      <c r="O234" s="51">
        <f t="shared" si="54"/>
        <v>757.28501949999998</v>
      </c>
      <c r="P234" s="54">
        <f t="shared" ref="P234:P283" si="57">IFERROR(O234/G234*10,0)</f>
        <v>0</v>
      </c>
      <c r="V234" s="68">
        <v>0</v>
      </c>
    </row>
    <row r="235" spans="1:22" ht="18" customHeight="1">
      <c r="A235" s="110"/>
      <c r="B235" s="77" t="s">
        <v>64</v>
      </c>
      <c r="C235" s="114"/>
      <c r="D235" s="115"/>
      <c r="E235" s="115"/>
      <c r="F235" s="115"/>
      <c r="G235" s="52">
        <f>'[18]JODHPUR VP'!$BZ$240</f>
        <v>0</v>
      </c>
      <c r="H235" s="50">
        <f t="shared" si="55"/>
        <v>58.936985100000001</v>
      </c>
      <c r="I235" s="52">
        <f>'[18]JODHPUR VP'!CA240+V232</f>
        <v>58.936985100000001</v>
      </c>
      <c r="J235" s="51"/>
      <c r="K235" s="56"/>
      <c r="L235" s="52"/>
      <c r="M235" s="55"/>
      <c r="N235" s="55"/>
      <c r="O235" s="51">
        <f t="shared" si="54"/>
        <v>58.936985100000001</v>
      </c>
      <c r="P235" s="54"/>
      <c r="V235" s="11">
        <v>0</v>
      </c>
    </row>
    <row r="236" spans="1:22" ht="18" customHeight="1">
      <c r="A236" s="110"/>
      <c r="B236" s="76" t="s">
        <v>173</v>
      </c>
      <c r="C236" s="114"/>
      <c r="D236" s="115"/>
      <c r="E236" s="115"/>
      <c r="F236" s="115"/>
      <c r="G236" s="66">
        <f>SUM(G234:G235)</f>
        <v>0</v>
      </c>
      <c r="H236" s="50">
        <f t="shared" si="55"/>
        <v>816.22200459999999</v>
      </c>
      <c r="I236" s="66">
        <f>SUM(I234:I235)</f>
        <v>816.22200459999999</v>
      </c>
      <c r="J236" s="51"/>
      <c r="K236" s="56"/>
      <c r="L236" s="66"/>
      <c r="M236" s="55"/>
      <c r="N236" s="55"/>
      <c r="O236" s="51">
        <f t="shared" si="54"/>
        <v>816.22200459999999</v>
      </c>
      <c r="P236" s="54">
        <f t="shared" si="57"/>
        <v>0</v>
      </c>
      <c r="V236" s="11">
        <v>0</v>
      </c>
    </row>
    <row r="237" spans="1:22" ht="18" customHeight="1">
      <c r="A237" s="110">
        <v>2</v>
      </c>
      <c r="B237" s="116" t="s">
        <v>174</v>
      </c>
      <c r="C237" s="114"/>
      <c r="D237" s="115"/>
      <c r="E237" s="115"/>
      <c r="F237" s="115"/>
      <c r="G237" s="52">
        <f>'[18]JODHPUR VP'!$BZ$242</f>
        <v>0</v>
      </c>
      <c r="H237" s="50">
        <f t="shared" si="55"/>
        <v>12.306513199999999</v>
      </c>
      <c r="I237" s="52">
        <f>'[18]JODHPUR VP'!CA242</f>
        <v>12.306513199999999</v>
      </c>
      <c r="J237" s="51"/>
      <c r="K237" s="56"/>
      <c r="L237" s="52"/>
      <c r="M237" s="55"/>
      <c r="N237" s="55"/>
      <c r="O237" s="51">
        <f t="shared" si="54"/>
        <v>12.306513199999999</v>
      </c>
      <c r="P237" s="54">
        <f t="shared" si="57"/>
        <v>0</v>
      </c>
      <c r="V237" s="11">
        <v>0</v>
      </c>
    </row>
    <row r="238" spans="1:22" ht="18" customHeight="1">
      <c r="A238" s="110"/>
      <c r="B238" s="117" t="s">
        <v>64</v>
      </c>
      <c r="C238" s="114"/>
      <c r="D238" s="115"/>
      <c r="E238" s="115"/>
      <c r="F238" s="115"/>
      <c r="G238" s="52">
        <f>'[18]JODHPUR VP'!$BZ$243</f>
        <v>0</v>
      </c>
      <c r="H238" s="50">
        <f t="shared" si="55"/>
        <v>0</v>
      </c>
      <c r="I238" s="52">
        <f>'[18]JODHPUR VP'!CA243</f>
        <v>0</v>
      </c>
      <c r="J238" s="51"/>
      <c r="K238" s="56"/>
      <c r="L238" s="52"/>
      <c r="M238" s="55"/>
      <c r="N238" s="55"/>
      <c r="O238" s="51">
        <f t="shared" si="54"/>
        <v>0</v>
      </c>
      <c r="P238" s="106"/>
      <c r="V238" s="11">
        <v>0</v>
      </c>
    </row>
    <row r="239" spans="1:22" ht="18" customHeight="1">
      <c r="A239" s="110"/>
      <c r="B239" s="76" t="s">
        <v>68</v>
      </c>
      <c r="C239" s="114"/>
      <c r="D239" s="115"/>
      <c r="E239" s="115"/>
      <c r="F239" s="115"/>
      <c r="G239" s="66">
        <f>SUM(G237:G238)</f>
        <v>0</v>
      </c>
      <c r="H239" s="50">
        <f t="shared" si="55"/>
        <v>12.306513199999999</v>
      </c>
      <c r="I239" s="66">
        <f>SUM(I237:I238)</f>
        <v>12.306513199999999</v>
      </c>
      <c r="J239" s="51"/>
      <c r="K239" s="56"/>
      <c r="L239" s="66"/>
      <c r="M239" s="55"/>
      <c r="N239" s="55"/>
      <c r="O239" s="51">
        <f t="shared" si="54"/>
        <v>12.306513199999999</v>
      </c>
      <c r="P239" s="54">
        <f t="shared" si="57"/>
        <v>0</v>
      </c>
      <c r="V239" s="11">
        <v>0</v>
      </c>
    </row>
    <row r="240" spans="1:22" ht="18" customHeight="1">
      <c r="A240" s="110">
        <v>3</v>
      </c>
      <c r="B240" s="116" t="s">
        <v>175</v>
      </c>
      <c r="C240" s="114"/>
      <c r="D240" s="115"/>
      <c r="E240" s="115"/>
      <c r="F240" s="115"/>
      <c r="G240" s="52">
        <f>'[18]JODHPUR VP'!$BZ$245</f>
        <v>0</v>
      </c>
      <c r="H240" s="50">
        <f t="shared" si="55"/>
        <v>7.5698277000000003</v>
      </c>
      <c r="I240" s="52">
        <f>'[18]JODHPUR VP'!CA245</f>
        <v>7.5698277000000003</v>
      </c>
      <c r="J240" s="51"/>
      <c r="K240" s="56"/>
      <c r="L240" s="52"/>
      <c r="M240" s="55"/>
      <c r="N240" s="55"/>
      <c r="O240" s="51">
        <f t="shared" si="54"/>
        <v>7.5698277000000003</v>
      </c>
      <c r="P240" s="54">
        <f t="shared" si="57"/>
        <v>0</v>
      </c>
      <c r="V240" s="11">
        <v>0</v>
      </c>
    </row>
    <row r="241" spans="1:22" ht="18" customHeight="1">
      <c r="A241" s="110"/>
      <c r="B241" s="117" t="s">
        <v>64</v>
      </c>
      <c r="C241" s="114"/>
      <c r="D241" s="115"/>
      <c r="E241" s="115"/>
      <c r="F241" s="115"/>
      <c r="G241" s="52">
        <f>'[18]JODHPUR VP'!$BZ$246</f>
        <v>0</v>
      </c>
      <c r="H241" s="50">
        <f t="shared" si="55"/>
        <v>0</v>
      </c>
      <c r="I241" s="52">
        <f>'[18]JODHPUR VP'!CA246</f>
        <v>0</v>
      </c>
      <c r="J241" s="51"/>
      <c r="K241" s="56"/>
      <c r="L241" s="52"/>
      <c r="M241" s="55"/>
      <c r="N241" s="55"/>
      <c r="O241" s="51">
        <f t="shared" si="54"/>
        <v>0</v>
      </c>
      <c r="P241" s="106"/>
      <c r="V241" s="11">
        <v>-118.23101149999999</v>
      </c>
    </row>
    <row r="242" spans="1:22" ht="18" customHeight="1">
      <c r="A242" s="110"/>
      <c r="B242" s="76" t="s">
        <v>68</v>
      </c>
      <c r="C242" s="114"/>
      <c r="D242" s="115"/>
      <c r="E242" s="115"/>
      <c r="F242" s="115"/>
      <c r="G242" s="66">
        <f>SUM(G240:G241)</f>
        <v>0</v>
      </c>
      <c r="H242" s="50">
        <f t="shared" si="55"/>
        <v>7.5698277000000003</v>
      </c>
      <c r="I242" s="66">
        <f>SUM(I240:I241)</f>
        <v>7.5698277000000003</v>
      </c>
      <c r="J242" s="51"/>
      <c r="K242" s="56"/>
      <c r="L242" s="66"/>
      <c r="M242" s="55"/>
      <c r="N242" s="55"/>
      <c r="O242" s="51">
        <f t="shared" si="54"/>
        <v>7.5698277000000003</v>
      </c>
      <c r="P242" s="54">
        <f t="shared" si="57"/>
        <v>0</v>
      </c>
      <c r="V242" s="11">
        <v>-118.23101149999999</v>
      </c>
    </row>
    <row r="243" spans="1:22" ht="18" customHeight="1">
      <c r="A243" s="110">
        <v>4</v>
      </c>
      <c r="B243" s="48" t="s">
        <v>176</v>
      </c>
      <c r="C243" s="114"/>
      <c r="D243" s="115"/>
      <c r="E243" s="115"/>
      <c r="F243" s="115"/>
      <c r="G243" s="52">
        <f>'[18]JODHPUR VP'!$BZ$248</f>
        <v>0</v>
      </c>
      <c r="H243" s="50">
        <f t="shared" si="55"/>
        <v>1212.3562095</v>
      </c>
      <c r="I243" s="52">
        <f>'[18]JODHPUR VP'!CA248</f>
        <v>1212.3562095</v>
      </c>
      <c r="J243" s="51"/>
      <c r="K243" s="56"/>
      <c r="L243" s="52"/>
      <c r="M243" s="55"/>
      <c r="N243" s="55"/>
      <c r="O243" s="51">
        <f t="shared" si="54"/>
        <v>1212.3562095</v>
      </c>
      <c r="P243" s="54">
        <f t="shared" si="57"/>
        <v>0</v>
      </c>
      <c r="R243" s="109">
        <f>O34+O38+O44+O48+O64+O69+O73+O77+O81+O87+O91+O95+O99+O103+O107+O111+O115+O119+O124+O132+O141+O145+O165++O169+O173+O182+O198+O201+O204+O219+O236+O239+O242+O245+O248+O251+O254+O257+O263+O281+O288+O300+O312+O313+O315+SUM(O316:O328)+O314</f>
        <v>18304.384889520468</v>
      </c>
      <c r="V243" s="11">
        <v>0</v>
      </c>
    </row>
    <row r="244" spans="1:22" ht="18" customHeight="1">
      <c r="A244" s="110"/>
      <c r="B244" s="77" t="s">
        <v>64</v>
      </c>
      <c r="C244" s="114"/>
      <c r="D244" s="115"/>
      <c r="E244" s="115"/>
      <c r="F244" s="115"/>
      <c r="G244" s="52">
        <f>'[18]JODHPUR VP'!$BZ$249</f>
        <v>0</v>
      </c>
      <c r="H244" s="50">
        <f t="shared" si="55"/>
        <v>-252.4950618</v>
      </c>
      <c r="I244" s="52">
        <f>'[18]JODHPUR VP'!CA249+V242</f>
        <v>-252.4950618</v>
      </c>
      <c r="J244" s="51"/>
      <c r="K244" s="56"/>
      <c r="L244" s="52"/>
      <c r="M244" s="55"/>
      <c r="N244" s="55"/>
      <c r="O244" s="51">
        <f t="shared" si="54"/>
        <v>-252.4950618</v>
      </c>
      <c r="P244" s="106"/>
      <c r="V244" s="11">
        <v>0</v>
      </c>
    </row>
    <row r="245" spans="1:22" ht="18" customHeight="1">
      <c r="A245" s="110"/>
      <c r="B245" s="76" t="s">
        <v>68</v>
      </c>
      <c r="C245" s="114"/>
      <c r="D245" s="115"/>
      <c r="E245" s="115"/>
      <c r="F245" s="115"/>
      <c r="G245" s="66">
        <f>SUM(G243:G244)</f>
        <v>0</v>
      </c>
      <c r="H245" s="50">
        <f t="shared" si="55"/>
        <v>959.86114769999995</v>
      </c>
      <c r="I245" s="66">
        <f>SUM(I243:I244)</f>
        <v>959.86114769999995</v>
      </c>
      <c r="J245" s="51"/>
      <c r="K245" s="56"/>
      <c r="L245" s="66"/>
      <c r="M245" s="55"/>
      <c r="N245" s="55"/>
      <c r="O245" s="51">
        <f t="shared" si="54"/>
        <v>959.86114769999995</v>
      </c>
      <c r="P245" s="54">
        <f t="shared" si="57"/>
        <v>0</v>
      </c>
      <c r="V245" s="11">
        <v>0</v>
      </c>
    </row>
    <row r="246" spans="1:22" ht="18" customHeight="1">
      <c r="A246" s="110">
        <v>5</v>
      </c>
      <c r="B246" s="48" t="s">
        <v>177</v>
      </c>
      <c r="C246" s="114"/>
      <c r="D246" s="115"/>
      <c r="E246" s="115"/>
      <c r="F246" s="115"/>
      <c r="G246" s="52">
        <f>'[18]JODHPUR VP'!$BZ$251</f>
        <v>0</v>
      </c>
      <c r="H246" s="50">
        <f t="shared" si="55"/>
        <v>8.3196227999999994</v>
      </c>
      <c r="I246" s="52">
        <f>'[18]JODHPUR VP'!CA251</f>
        <v>8.3196227999999994</v>
      </c>
      <c r="J246" s="51"/>
      <c r="K246" s="56"/>
      <c r="L246" s="52"/>
      <c r="M246" s="55"/>
      <c r="N246" s="55"/>
      <c r="O246" s="51">
        <f t="shared" si="54"/>
        <v>8.3196227999999994</v>
      </c>
      <c r="P246" s="54">
        <f t="shared" si="57"/>
        <v>0</v>
      </c>
      <c r="R246" s="109"/>
      <c r="V246" s="11">
        <v>0</v>
      </c>
    </row>
    <row r="247" spans="1:22" ht="18" customHeight="1">
      <c r="A247" s="110"/>
      <c r="B247" s="77" t="s">
        <v>64</v>
      </c>
      <c r="C247" s="114"/>
      <c r="D247" s="115"/>
      <c r="E247" s="115"/>
      <c r="F247" s="115"/>
      <c r="G247" s="52">
        <f>'[18]JODHPUR VP'!$BZ$252</f>
        <v>0</v>
      </c>
      <c r="H247" s="50">
        <f t="shared" si="55"/>
        <v>4.7952599999999998E-2</v>
      </c>
      <c r="I247" s="52">
        <f>'[18]JODHPUR VP'!CA252</f>
        <v>4.7952599999999998E-2</v>
      </c>
      <c r="J247" s="51"/>
      <c r="K247" s="56"/>
      <c r="L247" s="52"/>
      <c r="M247" s="55"/>
      <c r="N247" s="55"/>
      <c r="O247" s="51">
        <f t="shared" si="54"/>
        <v>4.7952599999999998E-2</v>
      </c>
      <c r="P247" s="106"/>
      <c r="R247" s="109"/>
      <c r="V247" s="11">
        <v>0</v>
      </c>
    </row>
    <row r="248" spans="1:22" ht="18" customHeight="1">
      <c r="A248" s="110"/>
      <c r="B248" s="76" t="s">
        <v>68</v>
      </c>
      <c r="C248" s="114"/>
      <c r="D248" s="115"/>
      <c r="E248" s="115"/>
      <c r="F248" s="115"/>
      <c r="G248" s="66">
        <f>SUM(G246:G247)</f>
        <v>0</v>
      </c>
      <c r="H248" s="50">
        <f t="shared" si="55"/>
        <v>8.3675753999999998</v>
      </c>
      <c r="I248" s="66">
        <f>SUM(I246:I247)</f>
        <v>8.3675753999999998</v>
      </c>
      <c r="J248" s="51"/>
      <c r="K248" s="56"/>
      <c r="L248" s="66"/>
      <c r="M248" s="55"/>
      <c r="N248" s="55"/>
      <c r="O248" s="51">
        <f t="shared" si="54"/>
        <v>8.3675753999999998</v>
      </c>
      <c r="P248" s="54">
        <f t="shared" si="57"/>
        <v>0</v>
      </c>
      <c r="R248" s="109"/>
      <c r="V248" s="11">
        <v>0</v>
      </c>
    </row>
    <row r="249" spans="1:22" ht="18" customHeight="1">
      <c r="A249" s="110">
        <v>6</v>
      </c>
      <c r="B249" s="48" t="s">
        <v>178</v>
      </c>
      <c r="C249" s="114"/>
      <c r="D249" s="115"/>
      <c r="E249" s="115"/>
      <c r="F249" s="115"/>
      <c r="G249" s="52">
        <f>'[18]JODHPUR VP'!$BZ$254</f>
        <v>0</v>
      </c>
      <c r="H249" s="50">
        <f t="shared" si="55"/>
        <v>16.564817000000001</v>
      </c>
      <c r="I249" s="52">
        <f>'[18]JODHPUR VP'!CA254</f>
        <v>16.564817000000001</v>
      </c>
      <c r="J249" s="51"/>
      <c r="K249" s="56"/>
      <c r="L249" s="52"/>
      <c r="M249" s="55"/>
      <c r="N249" s="55"/>
      <c r="O249" s="51">
        <f t="shared" si="54"/>
        <v>16.564817000000001</v>
      </c>
      <c r="P249" s="54">
        <f t="shared" si="57"/>
        <v>0</v>
      </c>
      <c r="R249" s="109"/>
      <c r="V249" s="11">
        <v>0</v>
      </c>
    </row>
    <row r="250" spans="1:22" ht="18" customHeight="1">
      <c r="A250" s="110"/>
      <c r="B250" s="77" t="s">
        <v>64</v>
      </c>
      <c r="C250" s="114"/>
      <c r="D250" s="115"/>
      <c r="E250" s="115"/>
      <c r="F250" s="115"/>
      <c r="G250" s="52">
        <f>'[18]JODHPUR VP'!$BZ$255</f>
        <v>0</v>
      </c>
      <c r="H250" s="50">
        <f t="shared" si="55"/>
        <v>0</v>
      </c>
      <c r="I250" s="52">
        <f>'[18]JODHPUR VP'!CA255</f>
        <v>0</v>
      </c>
      <c r="J250" s="51"/>
      <c r="K250" s="56"/>
      <c r="L250" s="52"/>
      <c r="M250" s="55"/>
      <c r="N250" s="55"/>
      <c r="O250" s="51">
        <f t="shared" si="54"/>
        <v>0</v>
      </c>
      <c r="P250" s="106"/>
      <c r="R250" s="109"/>
      <c r="V250" s="11">
        <v>0</v>
      </c>
    </row>
    <row r="251" spans="1:22" ht="18" customHeight="1">
      <c r="A251" s="110"/>
      <c r="B251" s="76" t="s">
        <v>68</v>
      </c>
      <c r="C251" s="114"/>
      <c r="D251" s="115"/>
      <c r="E251" s="115"/>
      <c r="F251" s="115"/>
      <c r="G251" s="66">
        <f>SUM(G249:G250)</f>
        <v>0</v>
      </c>
      <c r="H251" s="50">
        <f t="shared" si="55"/>
        <v>16.564817000000001</v>
      </c>
      <c r="I251" s="66">
        <f>SUM(I249:I250)</f>
        <v>16.564817000000001</v>
      </c>
      <c r="J251" s="51"/>
      <c r="K251" s="56"/>
      <c r="L251" s="66">
        <f>SUM(L249:L250)</f>
        <v>0</v>
      </c>
      <c r="M251" s="55"/>
      <c r="N251" s="55"/>
      <c r="O251" s="51">
        <f t="shared" si="54"/>
        <v>16.564817000000001</v>
      </c>
      <c r="P251" s="54">
        <f t="shared" si="57"/>
        <v>0</v>
      </c>
      <c r="R251" s="109"/>
      <c r="V251" s="11">
        <v>0</v>
      </c>
    </row>
    <row r="252" spans="1:22" ht="18" customHeight="1">
      <c r="A252" s="110">
        <v>7</v>
      </c>
      <c r="B252" s="48" t="s">
        <v>179</v>
      </c>
      <c r="C252" s="114"/>
      <c r="D252" s="115"/>
      <c r="E252" s="115"/>
      <c r="F252" s="115"/>
      <c r="G252" s="52">
        <f>'[18]JODHPUR VP'!$BZ$257</f>
        <v>0</v>
      </c>
      <c r="H252" s="50">
        <f t="shared" si="55"/>
        <v>11.900395400000001</v>
      </c>
      <c r="I252" s="52">
        <f>'[18]JODHPUR VP'!CA257</f>
        <v>11.900395400000001</v>
      </c>
      <c r="J252" s="51"/>
      <c r="K252" s="56"/>
      <c r="L252" s="52">
        <f>'[18]JODHPUR VP'!CB257</f>
        <v>0</v>
      </c>
      <c r="M252" s="55"/>
      <c r="N252" s="55"/>
      <c r="O252" s="51">
        <f t="shared" si="54"/>
        <v>11.900395400000001</v>
      </c>
      <c r="P252" s="54">
        <f t="shared" si="57"/>
        <v>0</v>
      </c>
      <c r="R252" s="109"/>
      <c r="V252" s="11">
        <v>0</v>
      </c>
    </row>
    <row r="253" spans="1:22" ht="18" customHeight="1">
      <c r="A253" s="110"/>
      <c r="B253" s="77" t="s">
        <v>64</v>
      </c>
      <c r="C253" s="114"/>
      <c r="D253" s="115"/>
      <c r="E253" s="115"/>
      <c r="F253" s="115"/>
      <c r="G253" s="52">
        <f>'[18]JODHPUR VP'!$BZ$258</f>
        <v>0</v>
      </c>
      <c r="H253" s="50">
        <f t="shared" si="55"/>
        <v>0</v>
      </c>
      <c r="I253" s="52">
        <f>'[18]JODHPUR VP'!CA258</f>
        <v>0</v>
      </c>
      <c r="J253" s="51"/>
      <c r="K253" s="56"/>
      <c r="L253" s="52">
        <f>'[18]JODHPUR VP'!CB258</f>
        <v>0</v>
      </c>
      <c r="M253" s="55"/>
      <c r="N253" s="55"/>
      <c r="O253" s="51">
        <f t="shared" si="54"/>
        <v>0</v>
      </c>
      <c r="P253" s="54"/>
      <c r="R253" s="109"/>
      <c r="V253" s="11">
        <v>0</v>
      </c>
    </row>
    <row r="254" spans="1:22" ht="18" customHeight="1">
      <c r="A254" s="110"/>
      <c r="B254" s="76" t="s">
        <v>68</v>
      </c>
      <c r="C254" s="114"/>
      <c r="D254" s="115"/>
      <c r="E254" s="115"/>
      <c r="F254" s="115"/>
      <c r="G254" s="66">
        <f>SUM(G252:G253)</f>
        <v>0</v>
      </c>
      <c r="H254" s="50">
        <f t="shared" si="55"/>
        <v>11.900395400000001</v>
      </c>
      <c r="I254" s="66">
        <f>SUM(I252:I253)</f>
        <v>11.900395400000001</v>
      </c>
      <c r="J254" s="51"/>
      <c r="K254" s="56"/>
      <c r="L254" s="66">
        <f>SUM(L252:L253)</f>
        <v>0</v>
      </c>
      <c r="M254" s="55"/>
      <c r="N254" s="55"/>
      <c r="O254" s="51">
        <f t="shared" si="54"/>
        <v>11.900395400000001</v>
      </c>
      <c r="P254" s="54">
        <f t="shared" si="57"/>
        <v>0</v>
      </c>
      <c r="R254" s="109"/>
      <c r="V254" s="11">
        <v>0</v>
      </c>
    </row>
    <row r="255" spans="1:22" ht="18" customHeight="1">
      <c r="A255" s="110">
        <v>8</v>
      </c>
      <c r="B255" s="48" t="s">
        <v>180</v>
      </c>
      <c r="C255" s="114"/>
      <c r="D255" s="115"/>
      <c r="E255" s="115"/>
      <c r="F255" s="115"/>
      <c r="G255" s="52">
        <f>'[18]JODHPUR VP'!$BZ$260</f>
        <v>0</v>
      </c>
      <c r="H255" s="50">
        <f t="shared" si="55"/>
        <v>13.256721300000001</v>
      </c>
      <c r="I255" s="52">
        <f>'[18]JODHPUR VP'!CA260</f>
        <v>13.256721300000001</v>
      </c>
      <c r="J255" s="51"/>
      <c r="K255" s="56"/>
      <c r="L255" s="52">
        <f>'[18]JODHPUR VP'!CB260</f>
        <v>0</v>
      </c>
      <c r="M255" s="55"/>
      <c r="N255" s="55"/>
      <c r="O255" s="51">
        <f t="shared" si="54"/>
        <v>13.256721300000001</v>
      </c>
      <c r="P255" s="54">
        <f t="shared" si="57"/>
        <v>0</v>
      </c>
      <c r="R255" s="109"/>
      <c r="V255" s="11">
        <v>0</v>
      </c>
    </row>
    <row r="256" spans="1:22" ht="18" customHeight="1">
      <c r="A256" s="110"/>
      <c r="B256" s="77" t="s">
        <v>64</v>
      </c>
      <c r="C256" s="114"/>
      <c r="D256" s="115"/>
      <c r="E256" s="115"/>
      <c r="F256" s="115"/>
      <c r="G256" s="52">
        <f>'[18]JODHPUR VP'!$BZ$261</f>
        <v>0</v>
      </c>
      <c r="H256" s="50">
        <f t="shared" si="55"/>
        <v>0</v>
      </c>
      <c r="I256" s="52">
        <f>'[18]JODHPUR VP'!CA261</f>
        <v>0</v>
      </c>
      <c r="J256" s="51"/>
      <c r="K256" s="56"/>
      <c r="L256" s="52">
        <f>'[18]JODHPUR VP'!CB261</f>
        <v>0</v>
      </c>
      <c r="M256" s="55"/>
      <c r="N256" s="55"/>
      <c r="O256" s="51">
        <f t="shared" si="54"/>
        <v>0</v>
      </c>
      <c r="P256" s="106"/>
      <c r="R256" s="109"/>
      <c r="V256" s="11">
        <v>0</v>
      </c>
    </row>
    <row r="257" spans="1:22" ht="18" customHeight="1">
      <c r="A257" s="110"/>
      <c r="B257" s="76" t="s">
        <v>68</v>
      </c>
      <c r="C257" s="114"/>
      <c r="D257" s="115"/>
      <c r="E257" s="115"/>
      <c r="F257" s="115"/>
      <c r="G257" s="66">
        <f>SUM(G255:G256)</f>
        <v>0</v>
      </c>
      <c r="H257" s="50">
        <f t="shared" si="55"/>
        <v>13.256721300000001</v>
      </c>
      <c r="I257" s="66">
        <f>SUM(I255:I256)</f>
        <v>13.256721300000001</v>
      </c>
      <c r="J257" s="51"/>
      <c r="K257" s="56"/>
      <c r="L257" s="66">
        <f>SUM(L255:L256)</f>
        <v>0</v>
      </c>
      <c r="M257" s="55"/>
      <c r="N257" s="55"/>
      <c r="O257" s="51">
        <f t="shared" si="54"/>
        <v>13.256721300000001</v>
      </c>
      <c r="P257" s="54">
        <f t="shared" si="57"/>
        <v>0</v>
      </c>
      <c r="R257" s="109"/>
      <c r="V257" s="11">
        <v>0</v>
      </c>
    </row>
    <row r="258" spans="1:22" ht="18" customHeight="1">
      <c r="A258" s="110">
        <v>9</v>
      </c>
      <c r="B258" s="48" t="s">
        <v>181</v>
      </c>
      <c r="C258" s="114"/>
      <c r="D258" s="115"/>
      <c r="E258" s="115"/>
      <c r="F258" s="115"/>
      <c r="G258" s="52"/>
      <c r="H258" s="50">
        <f t="shared" si="55"/>
        <v>0</v>
      </c>
      <c r="I258" s="52">
        <f>'[18]JODHPUR VP'!$CA$263</f>
        <v>0</v>
      </c>
      <c r="J258" s="51"/>
      <c r="K258" s="56"/>
      <c r="L258" s="52">
        <f>'[18]JODHPUR VP'!CB263</f>
        <v>0</v>
      </c>
      <c r="M258" s="55"/>
      <c r="N258" s="55"/>
      <c r="O258" s="51">
        <f t="shared" si="54"/>
        <v>0</v>
      </c>
      <c r="P258" s="54">
        <f t="shared" si="57"/>
        <v>0</v>
      </c>
      <c r="R258" s="109"/>
      <c r="V258" s="11">
        <v>0</v>
      </c>
    </row>
    <row r="259" spans="1:22" ht="18" customHeight="1">
      <c r="A259" s="110"/>
      <c r="B259" s="77" t="s">
        <v>64</v>
      </c>
      <c r="C259" s="114"/>
      <c r="D259" s="115"/>
      <c r="E259" s="115"/>
      <c r="F259" s="115"/>
      <c r="G259" s="52">
        <f>'[18]JODHPUR VP'!$BZ$263</f>
        <v>0</v>
      </c>
      <c r="H259" s="50">
        <f t="shared" si="55"/>
        <v>0</v>
      </c>
      <c r="I259" s="52">
        <f>'[18]JODHPUR VP'!CA263</f>
        <v>0</v>
      </c>
      <c r="J259" s="51"/>
      <c r="K259" s="56"/>
      <c r="L259" s="52">
        <f>'[18]JODHPUR VP'!CB263</f>
        <v>0</v>
      </c>
      <c r="M259" s="55"/>
      <c r="N259" s="55"/>
      <c r="O259" s="51">
        <f t="shared" si="54"/>
        <v>0</v>
      </c>
      <c r="P259" s="106"/>
      <c r="R259" s="109"/>
      <c r="V259" s="11">
        <v>0</v>
      </c>
    </row>
    <row r="260" spans="1:22" ht="18" customHeight="1">
      <c r="A260" s="110"/>
      <c r="B260" s="76" t="s">
        <v>68</v>
      </c>
      <c r="C260" s="114"/>
      <c r="D260" s="115"/>
      <c r="E260" s="115"/>
      <c r="F260" s="115"/>
      <c r="G260" s="66">
        <f>SUM(G258:G259)</f>
        <v>0</v>
      </c>
      <c r="H260" s="50">
        <f t="shared" si="55"/>
        <v>0</v>
      </c>
      <c r="I260" s="66">
        <f>SUM(I258:I259)</f>
        <v>0</v>
      </c>
      <c r="J260" s="51"/>
      <c r="K260" s="56"/>
      <c r="L260" s="66">
        <f>SUM(L258:L259)</f>
        <v>0</v>
      </c>
      <c r="M260" s="55"/>
      <c r="N260" s="55"/>
      <c r="O260" s="51">
        <f t="shared" si="54"/>
        <v>0</v>
      </c>
      <c r="P260" s="54">
        <f t="shared" si="57"/>
        <v>0</v>
      </c>
      <c r="R260" s="109"/>
      <c r="V260" s="11">
        <v>0</v>
      </c>
    </row>
    <row r="261" spans="1:22" ht="18" customHeight="1">
      <c r="A261" s="110">
        <v>10</v>
      </c>
      <c r="B261" s="48" t="s">
        <v>182</v>
      </c>
      <c r="C261" s="114"/>
      <c r="D261" s="115"/>
      <c r="E261" s="115"/>
      <c r="F261" s="115"/>
      <c r="G261" s="52">
        <f>'[24]JODHPUR VP'!$BZ$260</f>
        <v>0</v>
      </c>
      <c r="H261" s="50">
        <f t="shared" si="55"/>
        <v>1.0371961999999999</v>
      </c>
      <c r="I261" s="52">
        <f>'[18]JODHPUR VP'!$CA$266</f>
        <v>1.0371961999999999</v>
      </c>
      <c r="J261" s="51"/>
      <c r="K261" s="56"/>
      <c r="L261" s="52">
        <f>'[18]JODHPUR VP'!CB266</f>
        <v>0</v>
      </c>
      <c r="M261" s="55"/>
      <c r="N261" s="55"/>
      <c r="O261" s="51">
        <f t="shared" si="54"/>
        <v>1.0371961999999999</v>
      </c>
      <c r="P261" s="54">
        <f t="shared" si="57"/>
        <v>0</v>
      </c>
    </row>
    <row r="262" spans="1:22" ht="18" customHeight="1">
      <c r="A262" s="110"/>
      <c r="B262" s="77" t="s">
        <v>64</v>
      </c>
      <c r="C262" s="114"/>
      <c r="D262" s="115"/>
      <c r="E262" s="115"/>
      <c r="F262" s="115"/>
      <c r="G262" s="52">
        <f>'[24]JODHPUR VP'!$BZ$261</f>
        <v>0</v>
      </c>
      <c r="H262" s="50">
        <f t="shared" si="55"/>
        <v>0.24980330000000001</v>
      </c>
      <c r="I262" s="52">
        <f>'[18]JODHPUR VP'!$CA$267</f>
        <v>0.24980330000000001</v>
      </c>
      <c r="J262" s="51"/>
      <c r="K262" s="56"/>
      <c r="L262" s="52">
        <f>'[18]JODHPUR VP'!CB267</f>
        <v>0</v>
      </c>
      <c r="M262" s="55"/>
      <c r="N262" s="55"/>
      <c r="O262" s="51">
        <f t="shared" si="54"/>
        <v>0.24980330000000001</v>
      </c>
      <c r="P262" s="54"/>
      <c r="V262" s="11">
        <v>0</v>
      </c>
    </row>
    <row r="263" spans="1:22" ht="18" customHeight="1">
      <c r="A263" s="110"/>
      <c r="B263" s="76" t="s">
        <v>68</v>
      </c>
      <c r="C263" s="114"/>
      <c r="D263" s="115"/>
      <c r="E263" s="115"/>
      <c r="F263" s="115"/>
      <c r="G263" s="66">
        <f>SUM(G261:G262)</f>
        <v>0</v>
      </c>
      <c r="H263" s="50">
        <f t="shared" si="55"/>
        <v>1.2869994999999999</v>
      </c>
      <c r="I263" s="66">
        <f>SUM(I261:I262)</f>
        <v>1.2869994999999999</v>
      </c>
      <c r="J263" s="51"/>
      <c r="K263" s="56"/>
      <c r="L263" s="66">
        <f>SUM(L261:L262)</f>
        <v>0</v>
      </c>
      <c r="M263" s="55"/>
      <c r="N263" s="55"/>
      <c r="O263" s="51">
        <f t="shared" si="54"/>
        <v>1.2869994999999999</v>
      </c>
      <c r="P263" s="54">
        <f t="shared" si="57"/>
        <v>0</v>
      </c>
      <c r="V263" s="11">
        <v>0</v>
      </c>
    </row>
    <row r="264" spans="1:22" ht="18" customHeight="1">
      <c r="A264" s="118">
        <v>11</v>
      </c>
      <c r="B264" s="76" t="s">
        <v>183</v>
      </c>
      <c r="C264" s="114"/>
      <c r="D264" s="115"/>
      <c r="E264" s="115"/>
      <c r="F264" s="115"/>
      <c r="G264" s="52"/>
      <c r="H264" s="50">
        <f t="shared" si="55"/>
        <v>0</v>
      </c>
      <c r="I264" s="52"/>
      <c r="J264" s="51"/>
      <c r="K264" s="56"/>
      <c r="L264" s="52"/>
      <c r="M264" s="55"/>
      <c r="N264" s="55"/>
      <c r="O264" s="51">
        <f t="shared" si="54"/>
        <v>0</v>
      </c>
      <c r="P264" s="54"/>
      <c r="V264" s="11">
        <v>0</v>
      </c>
    </row>
    <row r="265" spans="1:22" s="68" customFormat="1" ht="18" customHeight="1">
      <c r="A265" s="110"/>
      <c r="B265" s="48" t="s">
        <v>184</v>
      </c>
      <c r="C265" s="111"/>
      <c r="D265" s="112"/>
      <c r="E265" s="112"/>
      <c r="F265" s="112"/>
      <c r="G265" s="52">
        <f>'[24]JODHPUR VP'!$BZ$264</f>
        <v>0</v>
      </c>
      <c r="H265" s="50">
        <f t="shared" si="55"/>
        <v>5.1590299999999999E-2</v>
      </c>
      <c r="I265" s="52">
        <f>'[18]JODHPUR VP'!$CA$270</f>
        <v>5.1590299999999999E-2</v>
      </c>
      <c r="J265" s="51"/>
      <c r="K265" s="56"/>
      <c r="L265" s="52">
        <f>'[18]JODHPUR VP'!CB270</f>
        <v>0</v>
      </c>
      <c r="M265" s="55"/>
      <c r="N265" s="55"/>
      <c r="O265" s="51">
        <f t="shared" si="54"/>
        <v>5.1590299999999999E-2</v>
      </c>
      <c r="P265" s="54">
        <f t="shared" si="57"/>
        <v>0</v>
      </c>
      <c r="V265" s="68">
        <v>0</v>
      </c>
    </row>
    <row r="266" spans="1:22" s="68" customFormat="1" ht="18" customHeight="1">
      <c r="A266" s="110"/>
      <c r="B266" s="77" t="s">
        <v>64</v>
      </c>
      <c r="C266" s="111"/>
      <c r="D266" s="112"/>
      <c r="E266" s="112"/>
      <c r="F266" s="112"/>
      <c r="G266" s="52">
        <f>'[24]JODHPUR VP'!$BZ$265</f>
        <v>0</v>
      </c>
      <c r="H266" s="50">
        <f t="shared" si="55"/>
        <v>7.7939999999999997E-3</v>
      </c>
      <c r="I266" s="52">
        <f>'[18]JODHPUR VP'!$CA$271</f>
        <v>7.7939999999999997E-3</v>
      </c>
      <c r="J266" s="51"/>
      <c r="K266" s="56"/>
      <c r="L266" s="52">
        <f>'[18]JODHPUR VP'!CB271</f>
        <v>0</v>
      </c>
      <c r="M266" s="55"/>
      <c r="N266" s="55"/>
      <c r="O266" s="51">
        <f t="shared" si="54"/>
        <v>7.7939999999999997E-3</v>
      </c>
      <c r="P266" s="106"/>
      <c r="V266" s="68">
        <v>0</v>
      </c>
    </row>
    <row r="267" spans="1:22" s="68" customFormat="1" ht="18" customHeight="1">
      <c r="A267" s="110"/>
      <c r="B267" s="76" t="s">
        <v>68</v>
      </c>
      <c r="C267" s="111"/>
      <c r="D267" s="112"/>
      <c r="E267" s="112"/>
      <c r="F267" s="112"/>
      <c r="G267" s="51">
        <f>G265+G266</f>
        <v>0</v>
      </c>
      <c r="H267" s="50">
        <f t="shared" si="55"/>
        <v>5.9384300000000001E-2</v>
      </c>
      <c r="I267" s="51">
        <f>I265+I266</f>
        <v>5.9384300000000001E-2</v>
      </c>
      <c r="J267" s="51"/>
      <c r="K267" s="56"/>
      <c r="L267" s="51">
        <f>L265+L266</f>
        <v>0</v>
      </c>
      <c r="M267" s="55"/>
      <c r="N267" s="55"/>
      <c r="O267" s="51">
        <f t="shared" si="54"/>
        <v>5.9384300000000001E-2</v>
      </c>
      <c r="P267" s="54">
        <f t="shared" si="57"/>
        <v>0</v>
      </c>
      <c r="V267" s="68">
        <v>0</v>
      </c>
    </row>
    <row r="268" spans="1:22" s="68" customFormat="1" ht="18" customHeight="1">
      <c r="A268" s="110"/>
      <c r="B268" s="48" t="s">
        <v>185</v>
      </c>
      <c r="C268" s="111"/>
      <c r="D268" s="112"/>
      <c r="E268" s="112"/>
      <c r="F268" s="112"/>
      <c r="G268" s="52">
        <f>'[24]JODHPUR VP'!$BZ$267</f>
        <v>0</v>
      </c>
      <c r="H268" s="50">
        <f t="shared" si="55"/>
        <v>1.35041E-2</v>
      </c>
      <c r="I268" s="52">
        <f>'[18]JODHPUR VP'!$CA$273</f>
        <v>1.35041E-2</v>
      </c>
      <c r="J268" s="51"/>
      <c r="K268" s="56"/>
      <c r="L268" s="52">
        <f>'[18]JODHPUR VP'!CB273</f>
        <v>0</v>
      </c>
      <c r="M268" s="55"/>
      <c r="N268" s="55"/>
      <c r="O268" s="51">
        <f t="shared" si="54"/>
        <v>1.35041E-2</v>
      </c>
      <c r="P268" s="54">
        <f t="shared" si="57"/>
        <v>0</v>
      </c>
      <c r="V268" s="68">
        <v>0</v>
      </c>
    </row>
    <row r="269" spans="1:22" s="68" customFormat="1" ht="18" customHeight="1">
      <c r="A269" s="110"/>
      <c r="B269" s="77" t="s">
        <v>64</v>
      </c>
      <c r="C269" s="111"/>
      <c r="D269" s="112"/>
      <c r="E269" s="112"/>
      <c r="F269" s="112"/>
      <c r="G269" s="52">
        <f>'[24]JODHPUR VP'!$BZ$268</f>
        <v>0</v>
      </c>
      <c r="H269" s="50">
        <f t="shared" si="55"/>
        <v>0</v>
      </c>
      <c r="I269" s="52">
        <f>'[18]JODHPUR VP'!$CA$274</f>
        <v>0</v>
      </c>
      <c r="J269" s="51"/>
      <c r="K269" s="56"/>
      <c r="L269" s="52">
        <f>'[18]JODHPUR VP'!CB274</f>
        <v>0</v>
      </c>
      <c r="M269" s="55"/>
      <c r="N269" s="55"/>
      <c r="O269" s="51">
        <f t="shared" si="54"/>
        <v>0</v>
      </c>
      <c r="P269" s="54">
        <f t="shared" si="57"/>
        <v>0</v>
      </c>
      <c r="V269" s="68">
        <v>0</v>
      </c>
    </row>
    <row r="270" spans="1:22" s="68" customFormat="1" ht="18" customHeight="1">
      <c r="A270" s="110"/>
      <c r="B270" s="76" t="s">
        <v>68</v>
      </c>
      <c r="C270" s="111"/>
      <c r="D270" s="112"/>
      <c r="E270" s="112"/>
      <c r="F270" s="112"/>
      <c r="G270" s="51">
        <f>G268+G269</f>
        <v>0</v>
      </c>
      <c r="H270" s="50">
        <f t="shared" si="55"/>
        <v>1.35041E-2</v>
      </c>
      <c r="I270" s="51">
        <f>I268+I269</f>
        <v>1.35041E-2</v>
      </c>
      <c r="J270" s="51"/>
      <c r="K270" s="56"/>
      <c r="L270" s="51">
        <f>L268+L269</f>
        <v>0</v>
      </c>
      <c r="M270" s="55"/>
      <c r="N270" s="55"/>
      <c r="O270" s="51">
        <f t="shared" si="54"/>
        <v>1.35041E-2</v>
      </c>
      <c r="P270" s="54">
        <f t="shared" si="57"/>
        <v>0</v>
      </c>
      <c r="V270" s="68">
        <v>0</v>
      </c>
    </row>
    <row r="271" spans="1:22" s="68" customFormat="1" ht="18" customHeight="1">
      <c r="A271" s="110"/>
      <c r="B271" s="48" t="s">
        <v>186</v>
      </c>
      <c r="C271" s="111"/>
      <c r="D271" s="112"/>
      <c r="E271" s="112"/>
      <c r="F271" s="112"/>
      <c r="G271" s="52">
        <f>'[24]JODHPUR VP'!$BZ$270</f>
        <v>0</v>
      </c>
      <c r="H271" s="50">
        <f t="shared" si="55"/>
        <v>1.19119E-2</v>
      </c>
      <c r="I271" s="52">
        <f>'[18]JODHPUR VP'!$CA$276</f>
        <v>1.19119E-2</v>
      </c>
      <c r="J271" s="51"/>
      <c r="K271" s="56"/>
      <c r="L271" s="52">
        <f>'[18]JODHPUR VP'!CB276</f>
        <v>0</v>
      </c>
      <c r="M271" s="55"/>
      <c r="N271" s="55"/>
      <c r="O271" s="51">
        <f t="shared" si="54"/>
        <v>1.19119E-2</v>
      </c>
      <c r="P271" s="54">
        <f t="shared" si="57"/>
        <v>0</v>
      </c>
      <c r="V271" s="68">
        <v>0</v>
      </c>
    </row>
    <row r="272" spans="1:22" s="68" customFormat="1" ht="18" customHeight="1">
      <c r="A272" s="110"/>
      <c r="B272" s="77" t="s">
        <v>64</v>
      </c>
      <c r="C272" s="111"/>
      <c r="D272" s="112"/>
      <c r="E272" s="112"/>
      <c r="F272" s="112"/>
      <c r="G272" s="52">
        <f>'[24]JODHPUR VP'!$BZ$271</f>
        <v>0</v>
      </c>
      <c r="H272" s="50">
        <f t="shared" si="55"/>
        <v>7.1605000000000002E-3</v>
      </c>
      <c r="I272" s="52">
        <f>'[18]JODHPUR VP'!$CA$277</f>
        <v>7.1605000000000002E-3</v>
      </c>
      <c r="J272" s="51"/>
      <c r="K272" s="56"/>
      <c r="L272" s="52">
        <f>'[18]JODHPUR VP'!CB277</f>
        <v>0</v>
      </c>
      <c r="M272" s="55"/>
      <c r="N272" s="55"/>
      <c r="O272" s="51">
        <f t="shared" si="54"/>
        <v>7.1605000000000002E-3</v>
      </c>
      <c r="P272" s="106"/>
      <c r="V272" s="68">
        <v>0</v>
      </c>
    </row>
    <row r="273" spans="1:22" s="68" customFormat="1" ht="18" customHeight="1">
      <c r="A273" s="110"/>
      <c r="B273" s="76" t="s">
        <v>68</v>
      </c>
      <c r="C273" s="111"/>
      <c r="D273" s="112"/>
      <c r="E273" s="112"/>
      <c r="F273" s="112"/>
      <c r="G273" s="51">
        <f>G271+G272</f>
        <v>0</v>
      </c>
      <c r="H273" s="50">
        <f t="shared" si="55"/>
        <v>1.90724E-2</v>
      </c>
      <c r="I273" s="51">
        <f>I271+I272</f>
        <v>1.90724E-2</v>
      </c>
      <c r="J273" s="51"/>
      <c r="K273" s="56"/>
      <c r="L273" s="51">
        <f>L271+L272</f>
        <v>0</v>
      </c>
      <c r="M273" s="55"/>
      <c r="N273" s="55"/>
      <c r="O273" s="51">
        <f t="shared" si="54"/>
        <v>1.90724E-2</v>
      </c>
      <c r="P273" s="54">
        <f t="shared" si="57"/>
        <v>0</v>
      </c>
      <c r="V273" s="68">
        <v>0</v>
      </c>
    </row>
    <row r="274" spans="1:22" s="68" customFormat="1" ht="18" customHeight="1">
      <c r="A274" s="110"/>
      <c r="B274" s="119" t="s">
        <v>187</v>
      </c>
      <c r="C274" s="111"/>
      <c r="D274" s="112"/>
      <c r="E274" s="112"/>
      <c r="F274" s="112"/>
      <c r="G274" s="51">
        <f>'[24]JODHPUR VP'!$BZ$276</f>
        <v>0</v>
      </c>
      <c r="H274" s="50">
        <f t="shared" si="55"/>
        <v>2.6019400000000002E-2</v>
      </c>
      <c r="I274" s="51">
        <f>'[18]JODHPUR VP'!$CA$279</f>
        <v>2.6019400000000002E-2</v>
      </c>
      <c r="J274" s="51"/>
      <c r="K274" s="56"/>
      <c r="L274" s="51">
        <f>'[18]JODHPUR VP'!CB279</f>
        <v>0</v>
      </c>
      <c r="M274" s="55"/>
      <c r="N274" s="55"/>
      <c r="O274" s="51">
        <f t="shared" ref="O274:O337" si="58">I274+L274</f>
        <v>2.6019400000000002E-2</v>
      </c>
      <c r="P274" s="54"/>
      <c r="V274" s="68">
        <v>0</v>
      </c>
    </row>
    <row r="275" spans="1:22" s="68" customFormat="1" ht="18" customHeight="1">
      <c r="A275" s="110"/>
      <c r="B275" s="120" t="s">
        <v>64</v>
      </c>
      <c r="C275" s="111"/>
      <c r="D275" s="112"/>
      <c r="E275" s="112"/>
      <c r="F275" s="112"/>
      <c r="G275" s="51">
        <f>'[24]JODHPUR VP'!$BZ$277</f>
        <v>0</v>
      </c>
      <c r="H275" s="50">
        <f t="shared" si="55"/>
        <v>7.5477000000000001E-3</v>
      </c>
      <c r="I275" s="51">
        <f>'[18]JODHPUR VP'!$CA$280</f>
        <v>7.5477000000000001E-3</v>
      </c>
      <c r="J275" s="51"/>
      <c r="K275" s="56"/>
      <c r="L275" s="51">
        <f>'[18]JODHPUR VP'!CB280</f>
        <v>0</v>
      </c>
      <c r="M275" s="55"/>
      <c r="N275" s="55"/>
      <c r="O275" s="51">
        <f t="shared" si="58"/>
        <v>7.5477000000000001E-3</v>
      </c>
      <c r="P275" s="54"/>
      <c r="V275" s="68">
        <v>0</v>
      </c>
    </row>
    <row r="276" spans="1:22" s="68" customFormat="1" ht="18" customHeight="1">
      <c r="A276" s="110"/>
      <c r="B276" s="121" t="s">
        <v>68</v>
      </c>
      <c r="C276" s="111"/>
      <c r="D276" s="112"/>
      <c r="E276" s="112"/>
      <c r="F276" s="112"/>
      <c r="G276" s="51"/>
      <c r="H276" s="50">
        <f t="shared" si="55"/>
        <v>3.3567100000000002E-2</v>
      </c>
      <c r="I276" s="51">
        <f>I274+I275</f>
        <v>3.3567100000000002E-2</v>
      </c>
      <c r="J276" s="51"/>
      <c r="K276" s="56"/>
      <c r="L276" s="51">
        <f>L274+L275</f>
        <v>0</v>
      </c>
      <c r="M276" s="55"/>
      <c r="N276" s="55"/>
      <c r="O276" s="51">
        <f t="shared" si="58"/>
        <v>3.3567100000000002E-2</v>
      </c>
      <c r="P276" s="54"/>
      <c r="V276" s="68">
        <v>0</v>
      </c>
    </row>
    <row r="277" spans="1:22" s="68" customFormat="1" ht="18" customHeight="1">
      <c r="A277" s="110"/>
      <c r="B277" s="76" t="s">
        <v>188</v>
      </c>
      <c r="C277" s="111"/>
      <c r="D277" s="112"/>
      <c r="E277" s="112"/>
      <c r="F277" s="112"/>
      <c r="G277" s="51"/>
      <c r="H277" s="50">
        <f t="shared" si="55"/>
        <v>7.8631932999999998</v>
      </c>
      <c r="I277" s="51">
        <f>'[18]JODHPUR VP'!$CA$282</f>
        <v>7.8631932999999998</v>
      </c>
      <c r="J277" s="51"/>
      <c r="K277" s="56"/>
      <c r="L277" s="51">
        <f>'[18]JODHPUR VP'!CB282</f>
        <v>0</v>
      </c>
      <c r="M277" s="55"/>
      <c r="N277" s="55"/>
      <c r="O277" s="51">
        <f t="shared" si="58"/>
        <v>7.8631932999999998</v>
      </c>
      <c r="P277" s="54"/>
      <c r="V277" s="68">
        <v>0</v>
      </c>
    </row>
    <row r="278" spans="1:22" s="68" customFormat="1" ht="18" customHeight="1">
      <c r="A278" s="110"/>
      <c r="B278" s="77" t="s">
        <v>64</v>
      </c>
      <c r="C278" s="111"/>
      <c r="D278" s="112"/>
      <c r="E278" s="112"/>
      <c r="F278" s="112"/>
      <c r="G278" s="51"/>
      <c r="H278" s="50">
        <f t="shared" si="55"/>
        <v>0.24729400000000001</v>
      </c>
      <c r="I278" s="51">
        <f>'[18]JODHPUR VP'!$CA$283</f>
        <v>0.24729400000000001</v>
      </c>
      <c r="J278" s="51"/>
      <c r="K278" s="56"/>
      <c r="L278" s="51">
        <f>'[18]JODHPUR VP'!CB283</f>
        <v>0</v>
      </c>
      <c r="M278" s="55"/>
      <c r="N278" s="55"/>
      <c r="O278" s="51">
        <f t="shared" si="58"/>
        <v>0.24729400000000001</v>
      </c>
      <c r="P278" s="54"/>
      <c r="V278" s="68">
        <v>0</v>
      </c>
    </row>
    <row r="279" spans="1:22" s="68" customFormat="1" ht="18" customHeight="1">
      <c r="A279" s="110"/>
      <c r="B279" s="76" t="s">
        <v>68</v>
      </c>
      <c r="C279" s="111"/>
      <c r="D279" s="112"/>
      <c r="E279" s="112"/>
      <c r="F279" s="112"/>
      <c r="G279" s="51"/>
      <c r="H279" s="50">
        <f t="shared" ref="H279:H337" si="59">I279</f>
        <v>8.1104873000000008</v>
      </c>
      <c r="I279" s="51">
        <f>'[18]JODHPUR VP'!$CA$284</f>
        <v>8.1104873000000008</v>
      </c>
      <c r="J279" s="51"/>
      <c r="K279" s="56"/>
      <c r="L279" s="51">
        <f>'[18]JODHPUR VP'!CB284</f>
        <v>0</v>
      </c>
      <c r="M279" s="55"/>
      <c r="N279" s="55"/>
      <c r="O279" s="51">
        <f t="shared" si="58"/>
        <v>8.1104873000000008</v>
      </c>
      <c r="P279" s="54"/>
      <c r="V279" s="68">
        <v>-4.83</v>
      </c>
    </row>
    <row r="280" spans="1:22" s="68" customFormat="1" ht="18" customHeight="1">
      <c r="A280" s="110"/>
      <c r="B280" s="76" t="s">
        <v>189</v>
      </c>
      <c r="C280" s="111"/>
      <c r="D280" s="112"/>
      <c r="E280" s="112"/>
      <c r="F280" s="112"/>
      <c r="G280" s="51">
        <f>G271+G268+G265</f>
        <v>0</v>
      </c>
      <c r="H280" s="50">
        <f t="shared" si="59"/>
        <v>7.9662189999999997</v>
      </c>
      <c r="I280" s="51">
        <f>'[18]JODHPUR VP'!$CA$285</f>
        <v>7.9662189999999997</v>
      </c>
      <c r="J280" s="51"/>
      <c r="K280" s="56"/>
      <c r="L280" s="51">
        <f>'[18]JODHPUR VP'!CB285</f>
        <v>0</v>
      </c>
      <c r="M280" s="55"/>
      <c r="N280" s="55"/>
      <c r="O280" s="51">
        <f t="shared" si="58"/>
        <v>7.9662189999999997</v>
      </c>
      <c r="P280" s="54">
        <f t="shared" si="57"/>
        <v>0</v>
      </c>
      <c r="V280" s="68">
        <v>-76.961073799999994</v>
      </c>
    </row>
    <row r="281" spans="1:22" s="68" customFormat="1" ht="18" customHeight="1">
      <c r="A281" s="110"/>
      <c r="B281" s="76" t="s">
        <v>190</v>
      </c>
      <c r="C281" s="111"/>
      <c r="D281" s="112"/>
      <c r="E281" s="112"/>
      <c r="F281" s="112"/>
      <c r="G281" s="51">
        <f>G273+G270+G267</f>
        <v>0</v>
      </c>
      <c r="H281" s="50">
        <f t="shared" si="59"/>
        <v>8.2360152000000006</v>
      </c>
      <c r="I281" s="51">
        <f>'[18]JODHPUR VP'!$CA$286</f>
        <v>8.2360152000000006</v>
      </c>
      <c r="J281" s="51"/>
      <c r="K281" s="56"/>
      <c r="L281" s="51">
        <f>'[18]JODHPUR VP'!CB286</f>
        <v>0</v>
      </c>
      <c r="M281" s="55"/>
      <c r="N281" s="55"/>
      <c r="O281" s="51">
        <f t="shared" si="58"/>
        <v>8.2360152000000006</v>
      </c>
      <c r="P281" s="54">
        <f t="shared" si="57"/>
        <v>0</v>
      </c>
    </row>
    <row r="282" spans="1:22" s="68" customFormat="1" ht="18" customHeight="1">
      <c r="A282" s="110"/>
      <c r="B282" s="76" t="s">
        <v>191</v>
      </c>
      <c r="C282" s="111"/>
      <c r="D282" s="112"/>
      <c r="E282" s="112"/>
      <c r="F282" s="112"/>
      <c r="G282" s="51">
        <f>SUM(G280,G234,G237,G240,G243,G246,G249,G252,G255,G258,G261)</f>
        <v>0</v>
      </c>
      <c r="H282" s="50">
        <f t="shared" si="59"/>
        <v>2048.5625415999998</v>
      </c>
      <c r="I282" s="51">
        <f>SUM(I280,I234,I237,I240,I243,I246,I249,I252,I255,I258,I261)</f>
        <v>2048.5625415999998</v>
      </c>
      <c r="J282" s="51"/>
      <c r="K282" s="56"/>
      <c r="L282" s="51">
        <f>SUM(L280,L234,L237,L240,L243,L246,L249,L252,L255,L258,L261)</f>
        <v>0</v>
      </c>
      <c r="M282" s="55"/>
      <c r="N282" s="55"/>
      <c r="O282" s="51">
        <f t="shared" si="58"/>
        <v>2048.5625415999998</v>
      </c>
      <c r="P282" s="54">
        <f t="shared" si="57"/>
        <v>0</v>
      </c>
    </row>
    <row r="283" spans="1:22" s="68" customFormat="1" ht="18" customHeight="1">
      <c r="A283" s="110"/>
      <c r="B283" s="76" t="s">
        <v>192</v>
      </c>
      <c r="C283" s="111"/>
      <c r="D283" s="112"/>
      <c r="E283" s="112"/>
      <c r="F283" s="112"/>
      <c r="G283" s="66">
        <f>SUM(G281,G263,G260,G257,G254,G251,G248,G245,G242,G239,G236)</f>
        <v>0</v>
      </c>
      <c r="H283" s="50">
        <f t="shared" si="59"/>
        <v>1855.5720169999997</v>
      </c>
      <c r="I283" s="66">
        <f>SUM(I281,I263,I260,I257,I254,I251,I248,I245,I242,I239,I236)</f>
        <v>1855.5720169999997</v>
      </c>
      <c r="J283" s="51"/>
      <c r="K283" s="56"/>
      <c r="L283" s="66">
        <f>SUM(L281,L263,L260,L257,L254,L251,L248,L245,L242,L239,L236)</f>
        <v>0</v>
      </c>
      <c r="M283" s="55"/>
      <c r="N283" s="55"/>
      <c r="O283" s="51">
        <f t="shared" si="58"/>
        <v>1855.5720169999997</v>
      </c>
      <c r="P283" s="54">
        <f t="shared" si="57"/>
        <v>0</v>
      </c>
    </row>
    <row r="284" spans="1:22" s="68" customFormat="1" ht="18" customHeight="1">
      <c r="A284" s="110"/>
      <c r="B284" s="76"/>
      <c r="C284" s="111"/>
      <c r="D284" s="112"/>
      <c r="E284" s="112"/>
      <c r="F284" s="112"/>
      <c r="G284" s="66"/>
      <c r="H284" s="50">
        <f t="shared" si="59"/>
        <v>0</v>
      </c>
      <c r="I284" s="66"/>
      <c r="J284" s="51"/>
      <c r="K284" s="56"/>
      <c r="L284" s="66"/>
      <c r="M284" s="55"/>
      <c r="N284" s="55"/>
      <c r="O284" s="51">
        <f t="shared" si="58"/>
        <v>0</v>
      </c>
      <c r="P284" s="54"/>
    </row>
    <row r="285" spans="1:22" ht="18" customHeight="1">
      <c r="A285" s="122" t="s">
        <v>193</v>
      </c>
      <c r="B285" s="76" t="s">
        <v>194</v>
      </c>
      <c r="C285" s="114"/>
      <c r="D285" s="115"/>
      <c r="E285" s="115"/>
      <c r="F285" s="115"/>
      <c r="G285" s="51"/>
      <c r="H285" s="50">
        <f t="shared" si="59"/>
        <v>0</v>
      </c>
      <c r="I285" s="51"/>
      <c r="J285" s="51"/>
      <c r="K285" s="56"/>
      <c r="L285" s="51"/>
      <c r="M285" s="55"/>
      <c r="N285" s="55"/>
      <c r="O285" s="51">
        <f t="shared" si="58"/>
        <v>0</v>
      </c>
      <c r="P285" s="54"/>
    </row>
    <row r="286" spans="1:22" ht="18" customHeight="1">
      <c r="A286" s="113"/>
      <c r="B286" s="48" t="s">
        <v>195</v>
      </c>
      <c r="C286" s="114"/>
      <c r="D286" s="115"/>
      <c r="E286" s="115"/>
      <c r="F286" s="115"/>
      <c r="G286" s="52">
        <f>'[18]JODHPUR VP'!$BZ$290</f>
        <v>144.50813895040002</v>
      </c>
      <c r="H286" s="50">
        <f t="shared" si="59"/>
        <v>0</v>
      </c>
      <c r="I286" s="52">
        <f>'[18]JODHPUR VP'!CA290</f>
        <v>0</v>
      </c>
      <c r="J286" s="51">
        <f t="shared" ref="J286:J337" si="60">L286/G286*10</f>
        <v>8.9284156773775116</v>
      </c>
      <c r="K286" s="56"/>
      <c r="L286" s="52">
        <f>'[18]JODHPUR VP'!CB290</f>
        <v>129.02287333133995</v>
      </c>
      <c r="M286" s="55"/>
      <c r="N286" s="55"/>
      <c r="O286" s="51">
        <f t="shared" si="58"/>
        <v>129.02287333133995</v>
      </c>
      <c r="P286" s="54">
        <f>IFERROR(O286/G286*10,0)</f>
        <v>8.9284156773775116</v>
      </c>
    </row>
    <row r="287" spans="1:22" ht="18" customHeight="1">
      <c r="A287" s="113"/>
      <c r="B287" s="48" t="s">
        <v>196</v>
      </c>
      <c r="C287" s="114"/>
      <c r="D287" s="115"/>
      <c r="E287" s="115"/>
      <c r="F287" s="115"/>
      <c r="G287" s="52">
        <f>'[18]JODHPUR VP'!$BZ$291</f>
        <v>-91.670080449599993</v>
      </c>
      <c r="H287" s="50">
        <f t="shared" si="59"/>
        <v>0</v>
      </c>
      <c r="I287" s="52">
        <f>'[18]JODHPUR VP'!CA291</f>
        <v>0</v>
      </c>
      <c r="J287" s="51">
        <f t="shared" si="60"/>
        <v>1.3488957628043574</v>
      </c>
      <c r="K287" s="56"/>
      <c r="L287" s="52">
        <f>'[18]JODHPUR VP'!CB291</f>
        <v>-12.365338309439998</v>
      </c>
      <c r="M287" s="55"/>
      <c r="N287" s="55"/>
      <c r="O287" s="51">
        <f t="shared" si="58"/>
        <v>-12.365338309439998</v>
      </c>
      <c r="P287" s="54">
        <f>IFERROR(O287/G287*10,0)</f>
        <v>1.3488957628043574</v>
      </c>
    </row>
    <row r="288" spans="1:22" ht="18" customHeight="1">
      <c r="A288" s="113"/>
      <c r="B288" s="76" t="s">
        <v>197</v>
      </c>
      <c r="C288" s="114"/>
      <c r="D288" s="115"/>
      <c r="E288" s="115"/>
      <c r="F288" s="115"/>
      <c r="G288" s="66">
        <f>G286+G287</f>
        <v>52.838058500800031</v>
      </c>
      <c r="H288" s="50">
        <f t="shared" si="59"/>
        <v>0</v>
      </c>
      <c r="I288" s="66">
        <f>I286+I287</f>
        <v>0</v>
      </c>
      <c r="J288" s="51">
        <f t="shared" si="60"/>
        <v>22.07831595858762</v>
      </c>
      <c r="K288" s="56"/>
      <c r="L288" s="80">
        <f>L286+L287</f>
        <v>116.65753502189995</v>
      </c>
      <c r="M288" s="55"/>
      <c r="N288" s="55"/>
      <c r="O288" s="51">
        <f t="shared" si="58"/>
        <v>116.65753502189995</v>
      </c>
      <c r="P288" s="67">
        <f>IFERROR(O288/G288*10,0)</f>
        <v>22.07831595858762</v>
      </c>
    </row>
    <row r="289" spans="1:17" ht="18" customHeight="1">
      <c r="A289" s="113"/>
      <c r="B289" s="48"/>
      <c r="C289" s="114"/>
      <c r="D289" s="115"/>
      <c r="E289" s="115"/>
      <c r="F289" s="115"/>
      <c r="G289" s="51"/>
      <c r="H289" s="50">
        <f t="shared" si="59"/>
        <v>0</v>
      </c>
      <c r="I289" s="51"/>
      <c r="J289" s="51"/>
      <c r="K289" s="56"/>
      <c r="L289" s="51"/>
      <c r="M289" s="55"/>
      <c r="N289" s="55"/>
      <c r="O289" s="51">
        <f t="shared" si="58"/>
        <v>0</v>
      </c>
      <c r="P289" s="54"/>
    </row>
    <row r="290" spans="1:17" ht="18" customHeight="1">
      <c r="A290" s="122" t="s">
        <v>198</v>
      </c>
      <c r="B290" s="123" t="s">
        <v>199</v>
      </c>
      <c r="C290" s="114"/>
      <c r="D290" s="115"/>
      <c r="E290" s="115"/>
      <c r="F290" s="115"/>
      <c r="G290" s="51"/>
      <c r="H290" s="50">
        <f t="shared" si="59"/>
        <v>0</v>
      </c>
      <c r="I290" s="51"/>
      <c r="J290" s="51"/>
      <c r="K290" s="56"/>
      <c r="L290" s="51"/>
      <c r="M290" s="55"/>
      <c r="N290" s="55"/>
      <c r="O290" s="51">
        <f t="shared" si="58"/>
        <v>0</v>
      </c>
      <c r="P290" s="54"/>
    </row>
    <row r="291" spans="1:17" ht="18" customHeight="1">
      <c r="A291" s="113">
        <v>1</v>
      </c>
      <c r="B291" s="116" t="s">
        <v>200</v>
      </c>
      <c r="C291" s="114"/>
      <c r="D291" s="115"/>
      <c r="E291" s="115"/>
      <c r="F291" s="115"/>
      <c r="G291" s="52"/>
      <c r="H291" s="50">
        <f t="shared" si="59"/>
        <v>0</v>
      </c>
      <c r="I291" s="52"/>
      <c r="J291" s="51"/>
      <c r="K291" s="56"/>
      <c r="L291" s="52"/>
      <c r="M291" s="55"/>
      <c r="N291" s="55"/>
      <c r="O291" s="51">
        <f t="shared" si="58"/>
        <v>0</v>
      </c>
      <c r="P291" s="54">
        <f t="shared" ref="P291:P302" si="61">IFERROR(O291/G291*10,0)</f>
        <v>0</v>
      </c>
    </row>
    <row r="292" spans="1:17" ht="18" customHeight="1">
      <c r="A292" s="113">
        <v>2</v>
      </c>
      <c r="B292" s="116" t="s">
        <v>201</v>
      </c>
      <c r="C292" s="114"/>
      <c r="D292" s="115"/>
      <c r="E292" s="115"/>
      <c r="F292" s="115"/>
      <c r="G292" s="52"/>
      <c r="H292" s="50">
        <f t="shared" si="59"/>
        <v>0</v>
      </c>
      <c r="I292" s="52"/>
      <c r="J292" s="51"/>
      <c r="K292" s="56"/>
      <c r="L292" s="52"/>
      <c r="M292" s="55"/>
      <c r="N292" s="55"/>
      <c r="O292" s="51">
        <f t="shared" si="58"/>
        <v>0</v>
      </c>
      <c r="P292" s="54">
        <f t="shared" si="61"/>
        <v>0</v>
      </c>
    </row>
    <row r="293" spans="1:17" ht="18" customHeight="1">
      <c r="A293" s="113">
        <v>3</v>
      </c>
      <c r="B293" s="124" t="s">
        <v>202</v>
      </c>
      <c r="C293" s="114"/>
      <c r="D293" s="115"/>
      <c r="E293" s="115"/>
      <c r="F293" s="115"/>
      <c r="G293" s="52"/>
      <c r="H293" s="50">
        <f t="shared" si="59"/>
        <v>0</v>
      </c>
      <c r="I293" s="52"/>
      <c r="J293" s="51"/>
      <c r="K293" s="56"/>
      <c r="L293" s="52"/>
      <c r="M293" s="55"/>
      <c r="N293" s="55"/>
      <c r="O293" s="51">
        <f t="shared" si="58"/>
        <v>0</v>
      </c>
      <c r="P293" s="54">
        <f t="shared" si="61"/>
        <v>0</v>
      </c>
    </row>
    <row r="294" spans="1:17" ht="18" customHeight="1">
      <c r="A294" s="113">
        <v>4</v>
      </c>
      <c r="B294" s="124" t="s">
        <v>203</v>
      </c>
      <c r="C294" s="114"/>
      <c r="D294" s="115"/>
      <c r="E294" s="115"/>
      <c r="F294" s="115"/>
      <c r="G294" s="52">
        <f>'[18]JODHPUR VP'!$BZ$298</f>
        <v>496.73001948799998</v>
      </c>
      <c r="H294" s="50">
        <f t="shared" si="59"/>
        <v>0</v>
      </c>
      <c r="I294" s="52">
        <f>'[18]JODHPUR VP'!CA298</f>
        <v>0</v>
      </c>
      <c r="J294" s="51">
        <f t="shared" si="60"/>
        <v>7.5636602770104257E-3</v>
      </c>
      <c r="K294" s="56"/>
      <c r="L294" s="52">
        <f>'[18]JODHPUR VP'!CB298</f>
        <v>0.37570971168</v>
      </c>
      <c r="M294" s="55"/>
      <c r="N294" s="55"/>
      <c r="O294" s="51">
        <f t="shared" si="58"/>
        <v>0.37570971168</v>
      </c>
      <c r="P294" s="54">
        <f t="shared" si="61"/>
        <v>7.5636602770104257E-3</v>
      </c>
    </row>
    <row r="295" spans="1:17" ht="18" customHeight="1">
      <c r="A295" s="113">
        <v>5</v>
      </c>
      <c r="B295" s="124" t="s">
        <v>204</v>
      </c>
      <c r="C295" s="114"/>
      <c r="D295" s="115"/>
      <c r="E295" s="115"/>
      <c r="F295" s="115"/>
      <c r="G295" s="52"/>
      <c r="H295" s="50">
        <f t="shared" si="59"/>
        <v>0</v>
      </c>
      <c r="I295" s="52"/>
      <c r="J295" s="51"/>
      <c r="K295" s="56"/>
      <c r="L295" s="52"/>
      <c r="M295" s="55"/>
      <c r="N295" s="55"/>
      <c r="O295" s="51">
        <f t="shared" si="58"/>
        <v>0</v>
      </c>
      <c r="P295" s="54">
        <f t="shared" si="61"/>
        <v>0</v>
      </c>
    </row>
    <row r="296" spans="1:17" ht="18" customHeight="1">
      <c r="A296" s="113">
        <v>6</v>
      </c>
      <c r="B296" s="124" t="s">
        <v>205</v>
      </c>
      <c r="C296" s="114"/>
      <c r="D296" s="115"/>
      <c r="E296" s="115"/>
      <c r="F296" s="115"/>
      <c r="G296" s="52">
        <f>'[18]JODHPUR VP'!$BZ$300</f>
        <v>-0.69266865599999761</v>
      </c>
      <c r="H296" s="50">
        <f t="shared" si="59"/>
        <v>0</v>
      </c>
      <c r="I296" s="52">
        <f>'[18]JODHPUR VP'!CA300</f>
        <v>0</v>
      </c>
      <c r="J296" s="51">
        <f t="shared" si="60"/>
        <v>0</v>
      </c>
      <c r="K296" s="56"/>
      <c r="L296" s="52">
        <f>'[18]JODHPUR VP'!CB300</f>
        <v>0</v>
      </c>
      <c r="M296" s="55"/>
      <c r="N296" s="55"/>
      <c r="O296" s="51">
        <f t="shared" si="58"/>
        <v>0</v>
      </c>
      <c r="P296" s="54">
        <f t="shared" si="61"/>
        <v>0</v>
      </c>
    </row>
    <row r="297" spans="1:17" s="68" customFormat="1" ht="18" customHeight="1">
      <c r="A297" s="113">
        <v>7</v>
      </c>
      <c r="B297" s="124" t="s">
        <v>206</v>
      </c>
      <c r="C297" s="111"/>
      <c r="D297" s="112"/>
      <c r="E297" s="112"/>
      <c r="F297" s="112"/>
      <c r="G297" s="52">
        <f>'[18]JODHPUR VP'!$BZ$301</f>
        <v>0</v>
      </c>
      <c r="H297" s="50">
        <f t="shared" si="59"/>
        <v>0</v>
      </c>
      <c r="I297" s="52">
        <f>'[18]JODHPUR VP'!$BZ$301</f>
        <v>0</v>
      </c>
      <c r="J297" s="51"/>
      <c r="K297" s="56"/>
      <c r="L297" s="52">
        <f>'[18]JODHPUR VP'!CB301</f>
        <v>0</v>
      </c>
      <c r="M297" s="55"/>
      <c r="N297" s="55"/>
      <c r="O297" s="51">
        <f t="shared" si="58"/>
        <v>0</v>
      </c>
      <c r="P297" s="54">
        <f t="shared" si="61"/>
        <v>0</v>
      </c>
    </row>
    <row r="298" spans="1:17" s="68" customFormat="1" ht="18" customHeight="1">
      <c r="A298" s="113">
        <v>8</v>
      </c>
      <c r="B298" s="124" t="s">
        <v>207</v>
      </c>
      <c r="C298" s="111"/>
      <c r="D298" s="112"/>
      <c r="E298" s="112"/>
      <c r="F298" s="112"/>
      <c r="G298" s="52">
        <f>'[18]JODHPUR VP'!$BZ$302</f>
        <v>-0.60408155999999913</v>
      </c>
      <c r="H298" s="50">
        <f t="shared" si="59"/>
        <v>0</v>
      </c>
      <c r="I298" s="52">
        <f>'[18]JODHPUR VP'!CA302</f>
        <v>0</v>
      </c>
      <c r="J298" s="51">
        <f t="shared" si="60"/>
        <v>0</v>
      </c>
      <c r="K298" s="56"/>
      <c r="L298" s="52">
        <f>'[18]JODHPUR VP'!CB302</f>
        <v>0</v>
      </c>
      <c r="M298" s="55"/>
      <c r="N298" s="55"/>
      <c r="O298" s="51">
        <f t="shared" si="58"/>
        <v>0</v>
      </c>
      <c r="P298" s="54">
        <f t="shared" si="61"/>
        <v>0</v>
      </c>
    </row>
    <row r="299" spans="1:17" s="68" customFormat="1" ht="18" customHeight="1">
      <c r="A299" s="113"/>
      <c r="B299" s="116" t="s">
        <v>62</v>
      </c>
      <c r="C299" s="111"/>
      <c r="D299" s="112"/>
      <c r="E299" s="112"/>
      <c r="F299" s="112"/>
      <c r="G299" s="52"/>
      <c r="H299" s="50">
        <f t="shared" si="59"/>
        <v>0</v>
      </c>
      <c r="I299" s="52"/>
      <c r="J299" s="51"/>
      <c r="K299" s="56"/>
      <c r="L299" s="52"/>
      <c r="M299" s="55"/>
      <c r="N299" s="55"/>
      <c r="O299" s="51">
        <f t="shared" si="58"/>
        <v>0</v>
      </c>
      <c r="P299" s="54"/>
    </row>
    <row r="300" spans="1:17" s="68" customFormat="1" ht="18" customHeight="1">
      <c r="A300" s="113"/>
      <c r="B300" s="125" t="s">
        <v>208</v>
      </c>
      <c r="C300" s="111"/>
      <c r="D300" s="112"/>
      <c r="E300" s="112"/>
      <c r="F300" s="112"/>
      <c r="G300" s="66">
        <f>SUM(G291:G298)</f>
        <v>495.43326927199996</v>
      </c>
      <c r="H300" s="50">
        <f t="shared" si="59"/>
        <v>0</v>
      </c>
      <c r="I300" s="66">
        <f>SUM(I291:I298)</f>
        <v>0</v>
      </c>
      <c r="J300" s="51">
        <f t="shared" si="60"/>
        <v>7.5834574499220805E-3</v>
      </c>
      <c r="K300" s="56"/>
      <c r="L300" s="66">
        <f>SUM(L291:L298)</f>
        <v>0.37570971168</v>
      </c>
      <c r="M300" s="55"/>
      <c r="N300" s="55"/>
      <c r="O300" s="51">
        <f t="shared" si="58"/>
        <v>0.37570971168</v>
      </c>
      <c r="P300" s="67">
        <f t="shared" si="61"/>
        <v>7.5834574499220805E-3</v>
      </c>
    </row>
    <row r="301" spans="1:17" ht="18" customHeight="1">
      <c r="A301" s="113"/>
      <c r="B301" s="76" t="s">
        <v>209</v>
      </c>
      <c r="C301" s="114"/>
      <c r="D301" s="115"/>
      <c r="E301" s="115"/>
      <c r="F301" s="115"/>
      <c r="G301" s="66">
        <f>SUM(G230,G282,G288,G300)</f>
        <v>33247.186419581958</v>
      </c>
      <c r="H301" s="50">
        <f t="shared" si="59"/>
        <v>5800.1855601543812</v>
      </c>
      <c r="I301" s="78">
        <f>SUM(I230,I282,I288,I300)</f>
        <v>5800.1855601543812</v>
      </c>
      <c r="J301" s="51">
        <f t="shared" si="60"/>
        <v>3.4040927086800146</v>
      </c>
      <c r="K301" s="56"/>
      <c r="L301" s="78">
        <f>SUM(L230,L282,L288,L300)</f>
        <v>11317.650487502413</v>
      </c>
      <c r="M301" s="55"/>
      <c r="N301" s="55"/>
      <c r="O301" s="51">
        <f t="shared" si="58"/>
        <v>17117.836047656794</v>
      </c>
      <c r="P301" s="67">
        <f t="shared" si="61"/>
        <v>5.148657041720293</v>
      </c>
    </row>
    <row r="302" spans="1:17" ht="18" customHeight="1">
      <c r="A302" s="110"/>
      <c r="B302" s="76" t="s">
        <v>210</v>
      </c>
      <c r="C302" s="114"/>
      <c r="D302" s="115"/>
      <c r="E302" s="115"/>
      <c r="F302" s="115"/>
      <c r="G302" s="66">
        <f>SUM(G231,G283,G288,G300)</f>
        <v>33247.186419581958</v>
      </c>
      <c r="H302" s="50">
        <f t="shared" si="59"/>
        <v>5631.7735276543808</v>
      </c>
      <c r="I302" s="66">
        <f>SUM(I231,I283,I288,I300)</f>
        <v>5631.7735276543808</v>
      </c>
      <c r="J302" s="51">
        <f t="shared" si="60"/>
        <v>3.4098916703280331</v>
      </c>
      <c r="K302" s="56"/>
      <c r="L302" s="78">
        <f>SUM(L231,L283,L288,L300)</f>
        <v>11336.930403397582</v>
      </c>
      <c r="M302" s="55"/>
      <c r="N302" s="55"/>
      <c r="O302" s="51">
        <f t="shared" si="58"/>
        <v>16968.703931051961</v>
      </c>
      <c r="P302" s="67">
        <f t="shared" si="61"/>
        <v>5.1038014816970261</v>
      </c>
      <c r="Q302" s="126"/>
    </row>
    <row r="303" spans="1:17" ht="18" customHeight="1">
      <c r="A303" s="110"/>
      <c r="B303" s="76"/>
      <c r="C303" s="114"/>
      <c r="D303" s="115"/>
      <c r="E303" s="115"/>
      <c r="F303" s="115"/>
      <c r="G303" s="66"/>
      <c r="H303" s="50">
        <f t="shared" si="59"/>
        <v>0</v>
      </c>
      <c r="I303" s="66"/>
      <c r="J303" s="51"/>
      <c r="K303" s="56"/>
      <c r="L303" s="66"/>
      <c r="M303" s="55"/>
      <c r="N303" s="55"/>
      <c r="O303" s="51">
        <f t="shared" si="58"/>
        <v>0</v>
      </c>
      <c r="P303" s="67"/>
      <c r="Q303" s="126"/>
    </row>
    <row r="304" spans="1:17" ht="18" customHeight="1">
      <c r="A304" s="110"/>
      <c r="B304" s="76"/>
      <c r="C304" s="114"/>
      <c r="D304" s="115"/>
      <c r="E304" s="115"/>
      <c r="F304" s="115"/>
      <c r="G304" s="66"/>
      <c r="H304" s="50">
        <f t="shared" si="59"/>
        <v>0</v>
      </c>
      <c r="I304" s="66"/>
      <c r="J304" s="51"/>
      <c r="K304" s="56"/>
      <c r="L304" s="66"/>
      <c r="M304" s="55"/>
      <c r="N304" s="55"/>
      <c r="O304" s="51">
        <f t="shared" si="58"/>
        <v>0</v>
      </c>
      <c r="P304" s="54"/>
    </row>
    <row r="305" spans="1:16" ht="18" customHeight="1">
      <c r="A305" s="122" t="s">
        <v>211</v>
      </c>
      <c r="B305" s="125" t="s">
        <v>212</v>
      </c>
      <c r="C305" s="114"/>
      <c r="D305" s="115"/>
      <c r="E305" s="115"/>
      <c r="F305" s="115"/>
      <c r="G305" s="66"/>
      <c r="H305" s="50">
        <f t="shared" si="59"/>
        <v>0</v>
      </c>
      <c r="I305" s="66"/>
      <c r="J305" s="51"/>
      <c r="K305" s="56"/>
      <c r="L305" s="66"/>
      <c r="M305" s="55"/>
      <c r="N305" s="55"/>
      <c r="O305" s="51">
        <f t="shared" si="58"/>
        <v>0</v>
      </c>
      <c r="P305" s="54"/>
    </row>
    <row r="306" spans="1:16" ht="18" customHeight="1">
      <c r="A306" s="118">
        <v>1</v>
      </c>
      <c r="B306" s="48" t="s">
        <v>0</v>
      </c>
      <c r="C306" s="114"/>
      <c r="D306" s="115"/>
      <c r="E306" s="115"/>
      <c r="F306" s="115"/>
      <c r="G306" s="52"/>
      <c r="H306" s="50">
        <f t="shared" si="59"/>
        <v>0</v>
      </c>
      <c r="I306" s="52">
        <f>'[18]JODHPUR VP'!CA406</f>
        <v>0</v>
      </c>
      <c r="J306" s="51"/>
      <c r="K306" s="56"/>
      <c r="L306" s="52">
        <f>'[18]JODHPUR VP'!CB406</f>
        <v>0</v>
      </c>
      <c r="M306" s="55"/>
      <c r="N306" s="55"/>
      <c r="O306" s="51">
        <f t="shared" si="58"/>
        <v>0</v>
      </c>
      <c r="P306" s="54">
        <f>IFERROR(L306/G306*10,0)</f>
        <v>0</v>
      </c>
    </row>
    <row r="307" spans="1:16" ht="18" customHeight="1">
      <c r="A307" s="118">
        <v>2</v>
      </c>
      <c r="B307" s="48" t="s">
        <v>1</v>
      </c>
      <c r="C307" s="114"/>
      <c r="D307" s="115"/>
      <c r="E307" s="115"/>
      <c r="F307" s="115"/>
      <c r="G307" s="52">
        <f>'[18]JODHPUR VP'!$BZ$309</f>
        <v>0</v>
      </c>
      <c r="H307" s="50">
        <f t="shared" si="59"/>
        <v>0</v>
      </c>
      <c r="I307" s="52">
        <f>'[18]JODHPUR VP'!CA309</f>
        <v>0</v>
      </c>
      <c r="J307" s="51"/>
      <c r="K307" s="56"/>
      <c r="L307" s="52">
        <f>'[18]JODHPUR VP'!CB309</f>
        <v>0</v>
      </c>
      <c r="M307" s="55"/>
      <c r="N307" s="55"/>
      <c r="O307" s="51">
        <f t="shared" si="58"/>
        <v>0</v>
      </c>
      <c r="P307" s="54">
        <f>IFERROR(L307/G307*10,0)</f>
        <v>0</v>
      </c>
    </row>
    <row r="308" spans="1:16" s="68" customFormat="1" ht="18" customHeight="1">
      <c r="A308" s="118">
        <v>3</v>
      </c>
      <c r="B308" s="48" t="s">
        <v>213</v>
      </c>
      <c r="C308" s="111"/>
      <c r="D308" s="112"/>
      <c r="E308" s="112"/>
      <c r="F308" s="112"/>
      <c r="G308" s="52">
        <f>'[18]JODHPUR VP'!$BZ$310</f>
        <v>0</v>
      </c>
      <c r="H308" s="50">
        <f t="shared" si="59"/>
        <v>0</v>
      </c>
      <c r="I308" s="52">
        <f>'[18]JODHPUR VP'!CA310</f>
        <v>0</v>
      </c>
      <c r="J308" s="51"/>
      <c r="K308" s="56"/>
      <c r="L308" s="52">
        <f>'[18]JODHPUR VP'!CB310</f>
        <v>0</v>
      </c>
      <c r="M308" s="55"/>
      <c r="N308" s="55"/>
      <c r="O308" s="51">
        <f t="shared" si="58"/>
        <v>0</v>
      </c>
      <c r="P308" s="54">
        <f>IFERROR(O308/G306*10,0)</f>
        <v>0</v>
      </c>
    </row>
    <row r="309" spans="1:16" s="68" customFormat="1" ht="18" customHeight="1">
      <c r="A309" s="110"/>
      <c r="B309" s="125" t="s">
        <v>214</v>
      </c>
      <c r="C309" s="111"/>
      <c r="D309" s="112"/>
      <c r="E309" s="112"/>
      <c r="F309" s="112"/>
      <c r="G309" s="66">
        <f>SUM(G306:G307)</f>
        <v>0</v>
      </c>
      <c r="H309" s="50">
        <f t="shared" si="59"/>
        <v>0</v>
      </c>
      <c r="I309" s="66">
        <f>SUM(I306:I307)</f>
        <v>0</v>
      </c>
      <c r="J309" s="51"/>
      <c r="K309" s="56"/>
      <c r="L309" s="66">
        <f>SUM(L306:L307)</f>
        <v>0</v>
      </c>
      <c r="M309" s="55"/>
      <c r="N309" s="55"/>
      <c r="O309" s="51">
        <f t="shared" si="58"/>
        <v>0</v>
      </c>
      <c r="P309" s="67">
        <f>IFERROR(O309/G309*10,0)</f>
        <v>0</v>
      </c>
    </row>
    <row r="310" spans="1:16" s="68" customFormat="1" ht="18" customHeight="1">
      <c r="A310" s="110"/>
      <c r="B310" s="76" t="s">
        <v>215</v>
      </c>
      <c r="C310" s="111"/>
      <c r="D310" s="112"/>
      <c r="E310" s="112"/>
      <c r="F310" s="112"/>
      <c r="G310" s="66">
        <f>G309+G301</f>
        <v>33247.186419581958</v>
      </c>
      <c r="H310" s="50">
        <f t="shared" si="59"/>
        <v>5800.1855601543812</v>
      </c>
      <c r="I310" s="66">
        <f>I309+I301</f>
        <v>5800.1855601543812</v>
      </c>
      <c r="J310" s="51">
        <f t="shared" si="60"/>
        <v>3.4040927086800146</v>
      </c>
      <c r="K310" s="56"/>
      <c r="L310" s="66">
        <f>L309+L301</f>
        <v>11317.650487502413</v>
      </c>
      <c r="M310" s="55"/>
      <c r="N310" s="55"/>
      <c r="O310" s="51">
        <f t="shared" si="58"/>
        <v>17117.836047656794</v>
      </c>
      <c r="P310" s="67">
        <f>IFERROR(O310/G310*10,0)</f>
        <v>5.148657041720293</v>
      </c>
    </row>
    <row r="311" spans="1:16" ht="18" customHeight="1">
      <c r="A311" s="110"/>
      <c r="B311" s="76" t="s">
        <v>216</v>
      </c>
      <c r="C311" s="114"/>
      <c r="D311" s="115"/>
      <c r="E311" s="115"/>
      <c r="F311" s="115"/>
      <c r="G311" s="66">
        <f>G302+G309</f>
        <v>33247.186419581958</v>
      </c>
      <c r="H311" s="50">
        <f t="shared" si="59"/>
        <v>5631.7735276543808</v>
      </c>
      <c r="I311" s="66">
        <f>I302+I309</f>
        <v>5631.7735276543808</v>
      </c>
      <c r="J311" s="51">
        <f t="shared" si="60"/>
        <v>3.4098916703280331</v>
      </c>
      <c r="K311" s="56"/>
      <c r="L311" s="66">
        <f>L302+L309</f>
        <v>11336.930403397582</v>
      </c>
      <c r="M311" s="55"/>
      <c r="N311" s="55"/>
      <c r="O311" s="51">
        <f t="shared" si="58"/>
        <v>16968.703931051961</v>
      </c>
      <c r="P311" s="67">
        <f>IFERROR(O311/G311*10,0)</f>
        <v>5.1038014816970261</v>
      </c>
    </row>
    <row r="312" spans="1:16" ht="18" customHeight="1">
      <c r="A312" s="110"/>
      <c r="B312" s="76" t="s">
        <v>217</v>
      </c>
      <c r="C312" s="114"/>
      <c r="D312" s="115"/>
      <c r="E312" s="115"/>
      <c r="F312" s="115"/>
      <c r="G312" s="66"/>
      <c r="H312" s="50">
        <f t="shared" si="59"/>
        <v>0</v>
      </c>
      <c r="I312" s="66"/>
      <c r="J312" s="51"/>
      <c r="K312" s="56"/>
      <c r="L312" s="66">
        <f>'[19]Addition Table'!$K$5+'[18]JODHPUR VP'!$CC$412</f>
        <v>632.96125937679994</v>
      </c>
      <c r="M312" s="55"/>
      <c r="N312" s="55"/>
      <c r="O312" s="51">
        <f t="shared" si="58"/>
        <v>632.96125937679994</v>
      </c>
      <c r="P312" s="67"/>
    </row>
    <row r="313" spans="1:16" ht="18" customHeight="1">
      <c r="A313" s="110"/>
      <c r="B313" s="76" t="s">
        <v>218</v>
      </c>
      <c r="C313" s="114"/>
      <c r="D313" s="115"/>
      <c r="E313" s="115"/>
      <c r="F313" s="115"/>
      <c r="G313" s="66"/>
      <c r="H313" s="50"/>
      <c r="I313" s="66"/>
      <c r="J313" s="51"/>
      <c r="K313" s="56"/>
      <c r="L313" s="66">
        <f>'[19]Addition Table'!$K$13+'[19]Addition Table'!$K$14+'[18]JODHPUR VP'!$CC$411+4.83-0.41</f>
        <v>23.532343200000003</v>
      </c>
      <c r="M313" s="55"/>
      <c r="N313" s="55"/>
      <c r="O313" s="51">
        <f t="shared" si="58"/>
        <v>23.532343200000003</v>
      </c>
      <c r="P313" s="67"/>
    </row>
    <row r="314" spans="1:16" ht="18" customHeight="1">
      <c r="A314" s="110"/>
      <c r="B314" s="76" t="s">
        <v>219</v>
      </c>
      <c r="C314" s="114"/>
      <c r="D314" s="115"/>
      <c r="E314" s="115"/>
      <c r="F314" s="115"/>
      <c r="G314" s="66"/>
      <c r="H314" s="50"/>
      <c r="I314" s="66"/>
      <c r="J314" s="51"/>
      <c r="K314" s="56"/>
      <c r="L314" s="66">
        <f>'[19]Addition Table'!$K$16</f>
        <v>14.5405043</v>
      </c>
      <c r="M314" s="55"/>
      <c r="N314" s="55"/>
      <c r="O314" s="51">
        <f t="shared" si="58"/>
        <v>14.5405043</v>
      </c>
      <c r="P314" s="67"/>
    </row>
    <row r="315" spans="1:16" ht="18" customHeight="1">
      <c r="A315" s="110"/>
      <c r="B315" s="76" t="s">
        <v>220</v>
      </c>
      <c r="C315" s="114"/>
      <c r="D315" s="115"/>
      <c r="E315" s="115"/>
      <c r="F315" s="115"/>
      <c r="G315" s="66"/>
      <c r="H315" s="50"/>
      <c r="I315" s="66"/>
      <c r="J315" s="51"/>
      <c r="K315" s="56"/>
      <c r="L315" s="66">
        <f>'[19]Addition Table'!$K$19</f>
        <v>-2.1994459000000002</v>
      </c>
      <c r="M315" s="55"/>
      <c r="N315" s="55"/>
      <c r="O315" s="51">
        <f t="shared" si="58"/>
        <v>-2.1994459000000002</v>
      </c>
      <c r="P315" s="67"/>
    </row>
    <row r="316" spans="1:16" ht="18" customHeight="1">
      <c r="A316" s="110"/>
      <c r="B316" s="76" t="s">
        <v>221</v>
      </c>
      <c r="C316" s="114"/>
      <c r="D316" s="115"/>
      <c r="E316" s="115"/>
      <c r="F316" s="115"/>
      <c r="G316" s="66"/>
      <c r="H316" s="50"/>
      <c r="I316" s="66"/>
      <c r="J316" s="51"/>
      <c r="K316" s="56"/>
      <c r="L316" s="66">
        <f>'[19]Addition Table'!$K$23</f>
        <v>-116.657535045</v>
      </c>
      <c r="M316" s="55"/>
      <c r="N316" s="55"/>
      <c r="O316" s="51">
        <f t="shared" si="58"/>
        <v>-116.657535045</v>
      </c>
      <c r="P316" s="67"/>
    </row>
    <row r="317" spans="1:16" ht="18" customHeight="1">
      <c r="A317" s="110"/>
      <c r="B317" s="76" t="s">
        <v>222</v>
      </c>
      <c r="C317" s="114"/>
      <c r="D317" s="115"/>
      <c r="E317" s="115"/>
      <c r="F317" s="115"/>
      <c r="G317" s="66"/>
      <c r="H317" s="50"/>
      <c r="I317" s="66"/>
      <c r="J317" s="51"/>
      <c r="K317" s="56"/>
      <c r="L317" s="66">
        <f>'[18]JODHPUR VP'!$CC$410</f>
        <v>22.956297599999999</v>
      </c>
      <c r="M317" s="55"/>
      <c r="N317" s="55"/>
      <c r="O317" s="51">
        <f t="shared" si="58"/>
        <v>22.956297599999999</v>
      </c>
      <c r="P317" s="67"/>
    </row>
    <row r="318" spans="1:16" ht="18" customHeight="1">
      <c r="A318" s="110"/>
      <c r="B318" s="127" t="s">
        <v>223</v>
      </c>
      <c r="C318" s="114"/>
      <c r="D318" s="115"/>
      <c r="E318" s="115"/>
      <c r="F318" s="115"/>
      <c r="G318" s="66"/>
      <c r="H318" s="50"/>
      <c r="I318" s="66"/>
      <c r="J318" s="51"/>
      <c r="K318" s="56"/>
      <c r="L318" s="66">
        <f>'[18]JODHPUR VP'!$CC$399</f>
        <v>-121.0451868</v>
      </c>
      <c r="M318" s="55"/>
      <c r="N318" s="55"/>
      <c r="O318" s="51">
        <f t="shared" si="58"/>
        <v>-121.0451868</v>
      </c>
      <c r="P318" s="67"/>
    </row>
    <row r="319" spans="1:16" ht="18" customHeight="1">
      <c r="A319" s="110"/>
      <c r="B319" s="127" t="s">
        <v>224</v>
      </c>
      <c r="C319" s="114"/>
      <c r="D319" s="115"/>
      <c r="E319" s="115"/>
      <c r="F319" s="115"/>
      <c r="G319" s="66"/>
      <c r="H319" s="50"/>
      <c r="I319" s="66"/>
      <c r="J319" s="51"/>
      <c r="K319" s="56"/>
      <c r="L319" s="66">
        <f>'[18]JODHPUR VP'!$CC$400+'[18]JODHPUR VP'!$CC$407+'[19]Addition Table'!$K$22</f>
        <v>343.12287559999999</v>
      </c>
      <c r="M319" s="55"/>
      <c r="N319" s="55"/>
      <c r="O319" s="51">
        <f t="shared" si="58"/>
        <v>343.12287559999999</v>
      </c>
      <c r="P319" s="67"/>
    </row>
    <row r="320" spans="1:16" ht="18" customHeight="1">
      <c r="A320" s="110"/>
      <c r="B320" s="127" t="s">
        <v>225</v>
      </c>
      <c r="C320" s="114"/>
      <c r="D320" s="115"/>
      <c r="E320" s="115"/>
      <c r="F320" s="115"/>
      <c r="G320" s="66"/>
      <c r="H320" s="50"/>
      <c r="I320" s="66"/>
      <c r="J320" s="51"/>
      <c r="K320" s="56"/>
      <c r="L320" s="66">
        <f>'[18]JODHPUR VP'!$CC$402</f>
        <v>-152.75194930000001</v>
      </c>
      <c r="M320" s="55"/>
      <c r="N320" s="55"/>
      <c r="O320" s="51">
        <f t="shared" si="58"/>
        <v>-152.75194930000001</v>
      </c>
      <c r="P320" s="67"/>
    </row>
    <row r="321" spans="1:19" ht="18" customHeight="1">
      <c r="A321" s="110"/>
      <c r="B321" s="127" t="s">
        <v>226</v>
      </c>
      <c r="C321" s="114"/>
      <c r="D321" s="115"/>
      <c r="E321" s="115"/>
      <c r="F321" s="115"/>
      <c r="G321" s="66"/>
      <c r="H321" s="50"/>
      <c r="I321" s="66"/>
      <c r="J321" s="51"/>
      <c r="K321" s="56"/>
      <c r="L321" s="66">
        <f>'[18]JODHPUR VP'!$CC$403</f>
        <v>-243.91</v>
      </c>
      <c r="M321" s="55"/>
      <c r="N321" s="55"/>
      <c r="O321" s="51">
        <f t="shared" si="58"/>
        <v>-243.91</v>
      </c>
      <c r="P321" s="67"/>
    </row>
    <row r="322" spans="1:19" ht="18" customHeight="1">
      <c r="A322" s="110"/>
      <c r="B322" s="127" t="s">
        <v>227</v>
      </c>
      <c r="C322" s="114"/>
      <c r="D322" s="115"/>
      <c r="E322" s="115"/>
      <c r="F322" s="115"/>
      <c r="G322" s="66"/>
      <c r="H322" s="50"/>
      <c r="I322" s="66"/>
      <c r="J322" s="51"/>
      <c r="K322" s="56"/>
      <c r="L322" s="66">
        <f>'[18]JODHPUR VP'!$CC$408</f>
        <v>77.209999999999994</v>
      </c>
      <c r="M322" s="55"/>
      <c r="N322" s="55"/>
      <c r="O322" s="51">
        <f t="shared" si="58"/>
        <v>77.209999999999994</v>
      </c>
      <c r="P322" s="67"/>
    </row>
    <row r="323" spans="1:19" ht="18" customHeight="1">
      <c r="A323" s="110"/>
      <c r="B323" s="127" t="s">
        <v>228</v>
      </c>
      <c r="C323" s="114"/>
      <c r="D323" s="115"/>
      <c r="E323" s="115"/>
      <c r="F323" s="115"/>
      <c r="G323" s="66"/>
      <c r="H323" s="50"/>
      <c r="I323" s="66"/>
      <c r="J323" s="51"/>
      <c r="K323" s="56"/>
      <c r="L323" s="66">
        <f>'[18]JODHPUR VP'!$CC$409</f>
        <v>-354.64044229759998</v>
      </c>
      <c r="M323" s="55"/>
      <c r="N323" s="55"/>
      <c r="O323" s="51">
        <f t="shared" si="58"/>
        <v>-354.64044229759998</v>
      </c>
      <c r="P323" s="67"/>
    </row>
    <row r="324" spans="1:19" ht="18" customHeight="1">
      <c r="A324" s="110"/>
      <c r="B324" s="76" t="s">
        <v>229</v>
      </c>
      <c r="C324" s="114"/>
      <c r="D324" s="115"/>
      <c r="E324" s="115"/>
      <c r="F324" s="115"/>
      <c r="G324" s="66">
        <f>'[18]JODHPUR VP'!$BZ$406</f>
        <v>-661.43508999999995</v>
      </c>
      <c r="H324" s="50">
        <f t="shared" si="59"/>
        <v>0</v>
      </c>
      <c r="I324" s="66"/>
      <c r="J324" s="51"/>
      <c r="K324" s="56"/>
      <c r="L324" s="66">
        <f>'[19]Addition Table'!$K$7+'[18]JODHPUR VP'!$CC$401+'[18]JODHPUR VP'!$CC$406</f>
        <v>-330.05610990000002</v>
      </c>
      <c r="M324" s="55"/>
      <c r="N324" s="55"/>
      <c r="O324" s="51">
        <f t="shared" si="58"/>
        <v>-330.05610990000002</v>
      </c>
      <c r="P324" s="67"/>
    </row>
    <row r="325" spans="1:19" ht="18" customHeight="1">
      <c r="A325" s="122" t="s">
        <v>230</v>
      </c>
      <c r="B325" s="125" t="s">
        <v>231</v>
      </c>
      <c r="C325" s="111"/>
      <c r="D325" s="112"/>
      <c r="E325" s="112"/>
      <c r="F325" s="112"/>
      <c r="G325" s="66"/>
      <c r="H325" s="50">
        <f t="shared" si="59"/>
        <v>0</v>
      </c>
      <c r="I325" s="66"/>
      <c r="J325" s="51"/>
      <c r="K325" s="56"/>
      <c r="L325" s="66"/>
      <c r="M325" s="55"/>
      <c r="N325" s="55"/>
      <c r="O325" s="51">
        <f t="shared" si="58"/>
        <v>0</v>
      </c>
      <c r="P325" s="54"/>
    </row>
    <row r="326" spans="1:19" ht="18" customHeight="1">
      <c r="A326" s="118">
        <v>1</v>
      </c>
      <c r="B326" s="128" t="s">
        <v>232</v>
      </c>
      <c r="C326" s="111"/>
      <c r="D326" s="112"/>
      <c r="E326" s="112"/>
      <c r="F326" s="112"/>
      <c r="G326" s="66"/>
      <c r="H326" s="50">
        <f t="shared" si="59"/>
        <v>0</v>
      </c>
      <c r="I326" s="66"/>
      <c r="J326" s="51"/>
      <c r="K326" s="56"/>
      <c r="L326" s="66"/>
      <c r="M326" s="55"/>
      <c r="N326" s="55"/>
      <c r="O326" s="51">
        <f t="shared" si="58"/>
        <v>0</v>
      </c>
      <c r="P326" s="54"/>
    </row>
    <row r="327" spans="1:19" ht="18" customHeight="1">
      <c r="A327" s="113"/>
      <c r="B327" s="48" t="s">
        <v>233</v>
      </c>
      <c r="C327" s="111"/>
      <c r="D327" s="112"/>
      <c r="E327" s="112"/>
      <c r="F327" s="112"/>
      <c r="G327" s="52">
        <f>'[18]JODHPUR VP'!$BZ$317</f>
        <v>2175.1563228779992</v>
      </c>
      <c r="H327" s="50">
        <f t="shared" si="59"/>
        <v>0</v>
      </c>
      <c r="I327" s="52">
        <f>'[18]JODHPUR VP'!CA317</f>
        <v>0</v>
      </c>
      <c r="J327" s="51">
        <f t="shared" si="60"/>
        <v>5.7784451369179282</v>
      </c>
      <c r="K327" s="56"/>
      <c r="L327" s="52">
        <f>'[18]JODHPUR VP'!CB317+'[19]Addition Table'!$K$15+0.41</f>
        <v>1256.9021475970656</v>
      </c>
      <c r="M327" s="55"/>
      <c r="N327" s="55"/>
      <c r="O327" s="51">
        <f t="shared" si="58"/>
        <v>1256.9021475970656</v>
      </c>
      <c r="P327" s="54">
        <f>IFERROR(O327/G327*10,0)</f>
        <v>5.7784451369179282</v>
      </c>
    </row>
    <row r="328" spans="1:19" ht="18" customHeight="1">
      <c r="A328" s="113"/>
      <c r="B328" s="48" t="s">
        <v>234</v>
      </c>
      <c r="C328" s="111"/>
      <c r="D328" s="112"/>
      <c r="E328" s="112"/>
      <c r="F328" s="112"/>
      <c r="G328" s="52">
        <f>'[18]JODHPUR VP'!$BZ$318</f>
        <v>129.342114318</v>
      </c>
      <c r="H328" s="50">
        <f t="shared" si="59"/>
        <v>0</v>
      </c>
      <c r="I328" s="52">
        <f>'[18]JODHPUR VP'!CA318</f>
        <v>0</v>
      </c>
      <c r="J328" s="51">
        <f t="shared" si="60"/>
        <v>4.4206563530166454</v>
      </c>
      <c r="K328" s="56"/>
      <c r="L328" s="52">
        <f>'[18]JODHPUR VP'!CB318</f>
        <v>57.177703937247195</v>
      </c>
      <c r="M328" s="55"/>
      <c r="N328" s="55"/>
      <c r="O328" s="51">
        <f t="shared" si="58"/>
        <v>57.177703937247195</v>
      </c>
      <c r="P328" s="54">
        <f>IFERROR(O328/G328*10,0)</f>
        <v>4.4206563530166454</v>
      </c>
    </row>
    <row r="329" spans="1:19" ht="18" customHeight="1">
      <c r="A329" s="113"/>
      <c r="B329" s="76" t="s">
        <v>116</v>
      </c>
      <c r="C329" s="111"/>
      <c r="D329" s="112"/>
      <c r="E329" s="112"/>
      <c r="F329" s="112"/>
      <c r="G329" s="66">
        <f>SUM(G327:G328)</f>
        <v>2304.498437195999</v>
      </c>
      <c r="H329" s="50">
        <f t="shared" si="59"/>
        <v>0</v>
      </c>
      <c r="I329" s="66">
        <f>SUM(I327:I328)</f>
        <v>0</v>
      </c>
      <c r="J329" s="51">
        <f t="shared" si="60"/>
        <v>5.7022379808303132</v>
      </c>
      <c r="K329" s="56"/>
      <c r="L329" s="66">
        <f>SUM(L327:L328)</f>
        <v>1314.0798515343126</v>
      </c>
      <c r="M329" s="55"/>
      <c r="N329" s="55"/>
      <c r="O329" s="51">
        <f t="shared" si="58"/>
        <v>1314.0798515343126</v>
      </c>
      <c r="P329" s="67">
        <f>IFERROR(O329/G329*10,0)</f>
        <v>5.7022379808303132</v>
      </c>
      <c r="R329" s="11">
        <f>R335/G331</f>
        <v>0</v>
      </c>
    </row>
    <row r="330" spans="1:19" ht="18" customHeight="1">
      <c r="A330" s="113"/>
      <c r="B330" s="76" t="s">
        <v>235</v>
      </c>
      <c r="C330" s="111"/>
      <c r="D330" s="112"/>
      <c r="E330" s="112"/>
      <c r="F330" s="112"/>
      <c r="G330" s="65">
        <f>'[18]JODHPUR VP'!$BZ$415</f>
        <v>35071.709948035583</v>
      </c>
      <c r="H330" s="50">
        <f t="shared" si="59"/>
        <v>5805.0155602543809</v>
      </c>
      <c r="I330" s="65">
        <f>'[18]JODHPUR VP'!$CA$312</f>
        <v>5805.0155602543809</v>
      </c>
      <c r="J330" s="51">
        <f t="shared" si="60"/>
        <v>3.5946271070744382</v>
      </c>
      <c r="K330" s="56"/>
      <c r="L330" s="65">
        <f>L32+L36+L40+L46+L62+L67+L71+L75+L78+L329+L324+L323+L322+L321+L320+L319+L318+L317+L316+L315+L314+L313+L312+L300+L288+L282+L217+L202+L199+L198+L79+L83+L89+L93+L97+L101+L105+L109+L113+L117+L122+L130+L137+L143+L163+L167+L171+L178</f>
        <v>12606.971927066095</v>
      </c>
      <c r="M330" s="55"/>
      <c r="N330" s="55"/>
      <c r="O330" s="51">
        <f t="shared" si="58"/>
        <v>18411.987487320475</v>
      </c>
      <c r="P330" s="67">
        <f>IFERROR(O330/G330*10,0)</f>
        <v>5.2498117470179864</v>
      </c>
    </row>
    <row r="331" spans="1:19" ht="18" customHeight="1">
      <c r="A331" s="113"/>
      <c r="B331" s="76" t="s">
        <v>236</v>
      </c>
      <c r="C331" s="111"/>
      <c r="D331" s="112"/>
      <c r="E331" s="112"/>
      <c r="F331" s="112"/>
      <c r="G331" s="80">
        <f>G34+G38+G44+G48+G64+G69+G73+G77+G81+G87+G91+G95+G99+G103+G107+G111+G115+G119+G124+G132+G141+G145+G165+G167+G173+G182+G198+G201+G204+G219+G283+G288+G300+SUM(G312:G324)+G329</f>
        <v>35071.709947777956</v>
      </c>
      <c r="H331" s="50">
        <f t="shared" si="59"/>
        <v>5631.773527554381</v>
      </c>
      <c r="I331" s="80">
        <f>I34+I38+I44+I48+I64+I69+I73+I77+I81+I87+I91+I95+I99+I103+I107+I111+I115+I119+I124+I132+I141+I145+I165+I167+I173+I182+I198+I201+I204+I219+I283+I288+I300+SUM(I312:I324)+I329</f>
        <v>5631.773527554381</v>
      </c>
      <c r="J331" s="51">
        <f t="shared" si="60"/>
        <v>3.6133428854297964</v>
      </c>
      <c r="K331" s="56"/>
      <c r="L331" s="80">
        <f>L34+L38+L44+L48+L64+L69+L73+L77+L81+L87+L91+L95+L99+L103+L107+L111+L115+L119+L124+L132+L141+L145+L165+L167+L173+L182+L198+L201+L204+L219+L283+L288+L300+SUM(L312:L324)+L329</f>
        <v>12672.61136196609</v>
      </c>
      <c r="M331" s="55"/>
      <c r="N331" s="55"/>
      <c r="O331" s="66">
        <f t="shared" si="58"/>
        <v>18304.384889520472</v>
      </c>
      <c r="P331" s="67">
        <f>IFERROR(O331/G331*10,0)</f>
        <v>5.2191310080905211</v>
      </c>
      <c r="Q331" s="109"/>
      <c r="R331" s="109"/>
      <c r="S331" s="109"/>
    </row>
    <row r="332" spans="1:19" ht="18" customHeight="1">
      <c r="A332" s="118">
        <v>2</v>
      </c>
      <c r="B332" s="128" t="s">
        <v>237</v>
      </c>
      <c r="C332" s="111"/>
      <c r="D332" s="112"/>
      <c r="E332" s="112"/>
      <c r="F332" s="112"/>
      <c r="G332" s="66"/>
      <c r="H332" s="50">
        <f t="shared" si="59"/>
        <v>0</v>
      </c>
      <c r="I332" s="66"/>
      <c r="J332" s="51"/>
      <c r="K332" s="56"/>
      <c r="L332" s="66"/>
      <c r="M332" s="55"/>
      <c r="N332" s="55"/>
      <c r="O332" s="51">
        <f t="shared" si="58"/>
        <v>0</v>
      </c>
      <c r="P332" s="129"/>
      <c r="Q332" s="109"/>
    </row>
    <row r="333" spans="1:19" ht="18" customHeight="1">
      <c r="A333" s="113"/>
      <c r="B333" s="48" t="s">
        <v>233</v>
      </c>
      <c r="C333" s="111"/>
      <c r="D333" s="112"/>
      <c r="E333" s="112"/>
      <c r="F333" s="112"/>
      <c r="G333" s="52">
        <f>'[18]JODHPUR VP'!$BZ$323</f>
        <v>512.49232359799976</v>
      </c>
      <c r="H333" s="50">
        <f t="shared" si="59"/>
        <v>0</v>
      </c>
      <c r="I333" s="52">
        <f>'[18]JODHPUR VP'!CA323</f>
        <v>0</v>
      </c>
      <c r="J333" s="51">
        <f t="shared" si="60"/>
        <v>4.7217251164381748</v>
      </c>
      <c r="K333" s="56"/>
      <c r="L333" s="52">
        <f>'[18]JODHPUR VP'!CB323</f>
        <v>241.9847876314436</v>
      </c>
      <c r="M333" s="55"/>
      <c r="N333" s="55"/>
      <c r="O333" s="51">
        <f t="shared" si="58"/>
        <v>241.9847876314436</v>
      </c>
      <c r="P333" s="54">
        <f t="shared" ref="P333:P338" si="62">IFERROR(O333/G333*10,0)</f>
        <v>4.7217251164381748</v>
      </c>
    </row>
    <row r="334" spans="1:19" ht="18" customHeight="1">
      <c r="A334" s="113"/>
      <c r="B334" s="48" t="s">
        <v>234</v>
      </c>
      <c r="C334" s="111"/>
      <c r="D334" s="112"/>
      <c r="E334" s="112"/>
      <c r="F334" s="112"/>
      <c r="G334" s="52">
        <f>'[18]JODHPUR VP'!$BZ$324</f>
        <v>1.6671990799999996</v>
      </c>
      <c r="H334" s="50">
        <f t="shared" si="59"/>
        <v>0</v>
      </c>
      <c r="I334" s="52">
        <f>'[18]JODHPUR VP'!CA324</f>
        <v>0</v>
      </c>
      <c r="J334" s="51">
        <f t="shared" si="60"/>
        <v>8.2308060162413241</v>
      </c>
      <c r="K334" s="56"/>
      <c r="L334" s="52">
        <f>'[18]JODHPUR VP'!CB324</f>
        <v>1.3722392217935997</v>
      </c>
      <c r="M334" s="55"/>
      <c r="N334" s="55"/>
      <c r="O334" s="51">
        <f t="shared" si="58"/>
        <v>1.3722392217935997</v>
      </c>
      <c r="P334" s="54">
        <f t="shared" si="62"/>
        <v>8.2308060162413241</v>
      </c>
    </row>
    <row r="335" spans="1:19" ht="18" customHeight="1">
      <c r="A335" s="113"/>
      <c r="B335" s="76" t="s">
        <v>116</v>
      </c>
      <c r="C335" s="111"/>
      <c r="D335" s="112"/>
      <c r="E335" s="112"/>
      <c r="F335" s="112"/>
      <c r="G335" s="66">
        <f>G333+G334</f>
        <v>514.1595226779998</v>
      </c>
      <c r="H335" s="50">
        <f t="shared" si="59"/>
        <v>0</v>
      </c>
      <c r="I335" s="66">
        <f>I333+I334</f>
        <v>0</v>
      </c>
      <c r="J335" s="51">
        <f t="shared" si="60"/>
        <v>4.7331035626008084</v>
      </c>
      <c r="K335" s="56"/>
      <c r="L335" s="80">
        <f>L333+L334</f>
        <v>243.35702685323719</v>
      </c>
      <c r="M335" s="55"/>
      <c r="N335" s="55"/>
      <c r="O335" s="51">
        <f t="shared" si="58"/>
        <v>243.35702685323719</v>
      </c>
      <c r="P335" s="67">
        <f t="shared" si="62"/>
        <v>4.7331035626008084</v>
      </c>
      <c r="R335" s="109"/>
    </row>
    <row r="336" spans="1:19" ht="18" customHeight="1">
      <c r="A336" s="113"/>
      <c r="B336" s="76" t="s">
        <v>238</v>
      </c>
      <c r="C336" s="111"/>
      <c r="D336" s="112"/>
      <c r="E336" s="112"/>
      <c r="F336" s="112"/>
      <c r="G336" s="66">
        <f>G330-G335</f>
        <v>34557.550425357585</v>
      </c>
      <c r="H336" s="50">
        <f t="shared" si="59"/>
        <v>5805.0155602543809</v>
      </c>
      <c r="I336" s="66">
        <f>I330-I335</f>
        <v>5805.0155602543809</v>
      </c>
      <c r="J336" s="51">
        <f t="shared" si="60"/>
        <v>3.5776884495669306</v>
      </c>
      <c r="K336" s="56"/>
      <c r="L336" s="80">
        <f>L330-L335</f>
        <v>12363.614900212859</v>
      </c>
      <c r="M336" s="55"/>
      <c r="N336" s="55"/>
      <c r="O336" s="51">
        <f t="shared" si="58"/>
        <v>18168.63046046724</v>
      </c>
      <c r="P336" s="67">
        <f t="shared" si="62"/>
        <v>5.2574995151090018</v>
      </c>
    </row>
    <row r="337" spans="1:20" ht="18" customHeight="1">
      <c r="A337" s="130"/>
      <c r="B337" s="131" t="s">
        <v>239</v>
      </c>
      <c r="C337" s="132"/>
      <c r="D337" s="133"/>
      <c r="E337" s="133"/>
      <c r="F337" s="133"/>
      <c r="G337" s="134">
        <f>G331-G335</f>
        <v>34557.550425099958</v>
      </c>
      <c r="H337" s="50">
        <f t="shared" si="59"/>
        <v>5631.773527554381</v>
      </c>
      <c r="I337" s="134">
        <f>I331-I335</f>
        <v>5631.773527554381</v>
      </c>
      <c r="J337" s="51">
        <f t="shared" si="60"/>
        <v>3.7520492011632358</v>
      </c>
      <c r="K337" s="56"/>
      <c r="L337" s="134">
        <f>L331-L335+'[18]JODHPUR VP'!$CC$394</f>
        <v>12966.162946665454</v>
      </c>
      <c r="M337" s="55"/>
      <c r="N337" s="55"/>
      <c r="O337" s="51">
        <f t="shared" si="58"/>
        <v>18597.936474219834</v>
      </c>
      <c r="P337" s="135">
        <f t="shared" si="62"/>
        <v>5.381728810474864</v>
      </c>
    </row>
    <row r="338" spans="1:20" ht="15.75" customHeight="1">
      <c r="A338" s="136"/>
      <c r="B338" s="49" t="s">
        <v>240</v>
      </c>
      <c r="C338" s="137"/>
      <c r="D338" s="138"/>
      <c r="E338" s="138"/>
      <c r="F338" s="138"/>
      <c r="G338" s="139"/>
      <c r="H338" s="82"/>
      <c r="I338" s="139"/>
      <c r="J338" s="51"/>
      <c r="K338" s="51"/>
      <c r="L338" s="139"/>
      <c r="M338" s="82"/>
      <c r="N338" s="82"/>
      <c r="O338" s="139"/>
      <c r="P338" s="135">
        <f t="shared" si="62"/>
        <v>0</v>
      </c>
      <c r="Q338" s="11">
        <f>G167/G331</f>
        <v>-1.0528942003393698E-5</v>
      </c>
      <c r="T338" s="109"/>
    </row>
    <row r="339" spans="1:20" ht="15.75" customHeight="1">
      <c r="A339" s="136"/>
      <c r="B339" s="49"/>
      <c r="C339" s="137"/>
      <c r="D339" s="138"/>
      <c r="E339" s="138"/>
      <c r="F339" s="138"/>
      <c r="G339" s="139"/>
      <c r="H339" s="82"/>
      <c r="I339" s="139"/>
      <c r="J339" s="51"/>
      <c r="K339" s="51"/>
      <c r="L339" s="139"/>
      <c r="M339" s="82"/>
      <c r="N339" s="82"/>
      <c r="O339" s="139"/>
      <c r="P339" s="140"/>
      <c r="T339" s="109"/>
    </row>
    <row r="340" spans="1:20" ht="15.75" customHeight="1">
      <c r="A340" s="136"/>
      <c r="B340" s="49"/>
      <c r="C340" s="137"/>
      <c r="D340" s="138"/>
      <c r="E340" s="138"/>
      <c r="F340" s="138"/>
      <c r="G340" s="139"/>
      <c r="H340" s="82"/>
      <c r="I340" s="139"/>
      <c r="J340" s="51"/>
      <c r="K340" s="51"/>
      <c r="L340" s="139"/>
      <c r="M340" s="82"/>
      <c r="N340" s="82"/>
      <c r="O340" s="139"/>
      <c r="P340" s="140"/>
      <c r="T340" s="109"/>
    </row>
    <row r="341" spans="1:20">
      <c r="A341" s="136"/>
      <c r="B341" s="141"/>
      <c r="C341" s="137"/>
      <c r="D341" s="142"/>
      <c r="E341" s="142"/>
      <c r="F341" s="143"/>
      <c r="G341" s="6"/>
      <c r="H341" s="144"/>
      <c r="I341" s="144"/>
      <c r="J341" s="144"/>
      <c r="K341" s="144"/>
      <c r="L341" s="144"/>
      <c r="M341" s="144"/>
      <c r="N341" s="144"/>
      <c r="O341" s="144"/>
      <c r="P341" s="144"/>
    </row>
  </sheetData>
  <mergeCells count="3">
    <mergeCell ref="F1:G1"/>
    <mergeCell ref="E3:G3"/>
    <mergeCell ref="K12:K13"/>
  </mergeCells>
  <printOptions horizontalCentered="1"/>
  <pageMargins left="0" right="0" top="0.98425196850393704" bottom="0.98425196850393704" header="0.511811023622047" footer="0.511811023622047"/>
  <pageSetup paperSize="5" scale="46" fitToHeight="8" orientation="landscape" r:id="rId1"/>
  <headerFooter alignWithMargins="0">
    <oddHeader>&amp;C&amp;A</oddHeader>
    <oddFooter>&amp;L&amp;F&amp;C&amp;P/&amp;N&amp;R&amp;D
&amp;T</oddFooter>
  </headerFooter>
  <rowBreaks count="3" manualBreakCount="3">
    <brk id="63" max="15" man="1"/>
    <brk id="145" max="15" man="1"/>
    <brk id="20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F3.1 23 Actual </vt:lpstr>
      <vt:lpstr>'F3.1 23 Actual '!Print_Area</vt:lpstr>
      <vt:lpstr>'F3.1 23 Actual '!Print_Titles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Anisha Srichandani (IN)</dc:creator>
  <cp:lastModifiedBy>Sushil Khandelwal</cp:lastModifiedBy>
  <cp:lastPrinted>2024-04-27T12:26:58Z</cp:lastPrinted>
  <dcterms:created xsi:type="dcterms:W3CDTF">2024-03-05T10:19:28Z</dcterms:created>
  <dcterms:modified xsi:type="dcterms:W3CDTF">2025-07-03T11:27:20Z</dcterms:modified>
</cp:coreProperties>
</file>